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97BBD13C-7DAB-4CB3-915B-447FA28077DB}" xr6:coauthVersionLast="47" xr6:coauthVersionMax="47" xr10:uidLastSave="{00000000-0000-0000-0000-000000000000}"/>
  <bookViews>
    <workbookView xWindow="-110" yWindow="-110" windowWidth="19420" windowHeight="10300" tabRatio="778" activeTab="2" xr2:uid="{00000000-000D-0000-FFFF-FFFF00000000}"/>
  </bookViews>
  <sheets>
    <sheet name="ΕΔΡΑ 010123 300923" sheetId="12" r:id="rId1"/>
    <sheet name="ΕΔΡΑ 011023 311223" sheetId="13" r:id="rId2"/>
    <sheet name="ΒΑΣΗ 010123 300923" sheetId="10" r:id="rId3"/>
    <sheet name="ΒΑΣΗ 011023 311223" sheetId="14" r:id="rId4"/>
  </sheets>
  <definedNames>
    <definedName name="_xlnm.Print_Area" localSheetId="2">'ΒΑΣΗ 010123 300923'!$A$5:$G$50</definedName>
    <definedName name="_xlnm.Print_Area" localSheetId="3">'ΒΑΣΗ 011023 311223'!$A$5:$G$50</definedName>
    <definedName name="_xlnm.Print_Area" localSheetId="0">'ΕΔΡΑ 010123 300923'!$A$5:$G$63</definedName>
    <definedName name="_xlnm.Print_Area" localSheetId="1">'ΕΔΡΑ 011023 311223'!$A$5:$G$63</definedName>
    <definedName name="year" localSheetId="2">#REF!</definedName>
    <definedName name="year" localSheetId="3">#REF!</definedName>
    <definedName name="year" localSheetId="0">#REF!</definedName>
    <definedName name="year" localSheetId="1">#REF!</definedName>
    <definedName name="year">#REF!</definedName>
  </definedNames>
  <calcPr calcId="181029"/>
</workbook>
</file>

<file path=xl/calcChain.xml><?xml version="1.0" encoding="utf-8"?>
<calcChain xmlns="http://schemas.openxmlformats.org/spreadsheetml/2006/main">
  <c r="E26" i="14" l="1"/>
  <c r="C26" i="14"/>
  <c r="E47" i="14"/>
  <c r="B47" i="14"/>
  <c r="E17" i="14"/>
  <c r="E61" i="13"/>
  <c r="B61" i="13"/>
  <c r="E21" i="13"/>
  <c r="B21" i="13"/>
  <c r="B7" i="14"/>
  <c r="E144" i="14"/>
  <c r="D139" i="14"/>
  <c r="B136" i="14"/>
  <c r="B137" i="14" s="1"/>
  <c r="E137" i="14" s="1"/>
  <c r="E130" i="14"/>
  <c r="D125" i="14"/>
  <c r="B122" i="14"/>
  <c r="E124" i="14" s="1"/>
  <c r="C118" i="14"/>
  <c r="E116" i="14"/>
  <c r="D111" i="14"/>
  <c r="B108" i="14"/>
  <c r="B117" i="14" s="1"/>
  <c r="E103" i="14"/>
  <c r="E102" i="14"/>
  <c r="B98" i="14"/>
  <c r="E98" i="14" s="1"/>
  <c r="D97" i="14"/>
  <c r="B97" i="14"/>
  <c r="E97" i="14" s="1"/>
  <c r="C94" i="14"/>
  <c r="C80" i="14" s="1"/>
  <c r="B94" i="14"/>
  <c r="B103" i="14" s="1"/>
  <c r="E89" i="14"/>
  <c r="E88" i="14"/>
  <c r="D83" i="14"/>
  <c r="B83" i="14"/>
  <c r="E83" i="14" s="1"/>
  <c r="B80" i="14"/>
  <c r="B89" i="14" s="1"/>
  <c r="E74" i="14"/>
  <c r="D70" i="14"/>
  <c r="C66" i="14"/>
  <c r="B66" i="14"/>
  <c r="B75" i="14" s="1"/>
  <c r="D56" i="14"/>
  <c r="B55" i="14"/>
  <c r="C52" i="14"/>
  <c r="B52" i="14"/>
  <c r="B61" i="14" s="1"/>
  <c r="C48" i="14"/>
  <c r="E46" i="14"/>
  <c r="D42" i="14"/>
  <c r="C41" i="14"/>
  <c r="E41" i="14" s="1"/>
  <c r="B41" i="14"/>
  <c r="B37" i="14"/>
  <c r="E39" i="14" s="1"/>
  <c r="D27" i="14"/>
  <c r="C22" i="14"/>
  <c r="C122" i="14" s="1"/>
  <c r="C136" i="14" s="1"/>
  <c r="E16" i="14"/>
  <c r="B14" i="14"/>
  <c r="B29" i="14" s="1"/>
  <c r="A14" i="14"/>
  <c r="A29" i="14" s="1"/>
  <c r="A44" i="14" s="1"/>
  <c r="B11" i="14"/>
  <c r="E9" i="14"/>
  <c r="E7" i="14"/>
  <c r="E24" i="14"/>
  <c r="C195" i="13"/>
  <c r="B194" i="13"/>
  <c r="B190" i="13"/>
  <c r="B189" i="13"/>
  <c r="B188" i="13"/>
  <c r="B191" i="13" s="1"/>
  <c r="B187" i="13"/>
  <c r="E187" i="13" s="1"/>
  <c r="B186" i="13"/>
  <c r="B185" i="13"/>
  <c r="E185" i="13" s="1"/>
  <c r="B184" i="13"/>
  <c r="B183" i="13"/>
  <c r="B182" i="13"/>
  <c r="B181" i="13"/>
  <c r="C176" i="13"/>
  <c r="B175" i="13"/>
  <c r="B172" i="13"/>
  <c r="E172" i="13" s="1"/>
  <c r="B171" i="13"/>
  <c r="B170" i="13"/>
  <c r="B169" i="13"/>
  <c r="E168" i="13"/>
  <c r="B168" i="13"/>
  <c r="B167" i="13"/>
  <c r="B166" i="13"/>
  <c r="D165" i="13"/>
  <c r="D184" i="13" s="1"/>
  <c r="B165" i="13"/>
  <c r="B164" i="13"/>
  <c r="B163" i="13"/>
  <c r="E163" i="13" s="1"/>
  <c r="B162" i="13"/>
  <c r="C161" i="13"/>
  <c r="E175" i="13" s="1"/>
  <c r="B156" i="13"/>
  <c r="B152" i="13"/>
  <c r="B151" i="13"/>
  <c r="B150" i="13"/>
  <c r="D149" i="13"/>
  <c r="D168" i="13" s="1"/>
  <c r="D187" i="13" s="1"/>
  <c r="B149" i="13"/>
  <c r="E149" i="13" s="1"/>
  <c r="D148" i="13"/>
  <c r="D167" i="13" s="1"/>
  <c r="B148" i="13"/>
  <c r="D147" i="13"/>
  <c r="D166" i="13" s="1"/>
  <c r="D185" i="13" s="1"/>
  <c r="B147" i="13"/>
  <c r="D146" i="13"/>
  <c r="B146" i="13"/>
  <c r="E146" i="13" s="1"/>
  <c r="D145" i="13"/>
  <c r="D164" i="13" s="1"/>
  <c r="D183" i="13" s="1"/>
  <c r="B145" i="13"/>
  <c r="D144" i="13"/>
  <c r="D163" i="13" s="1"/>
  <c r="D182" i="13" s="1"/>
  <c r="E182" i="13" s="1"/>
  <c r="B144" i="13"/>
  <c r="B143" i="13"/>
  <c r="E143" i="13" s="1"/>
  <c r="C142" i="13"/>
  <c r="E155" i="13" s="1"/>
  <c r="E137" i="13"/>
  <c r="B137" i="13"/>
  <c r="B133" i="13"/>
  <c r="E133" i="13" s="1"/>
  <c r="D132" i="13"/>
  <c r="D151" i="13" s="1"/>
  <c r="B132" i="13"/>
  <c r="B131" i="13"/>
  <c r="B134" i="13" s="1"/>
  <c r="D130" i="13"/>
  <c r="B130" i="13"/>
  <c r="E130" i="13" s="1"/>
  <c r="D129" i="13"/>
  <c r="B129" i="13"/>
  <c r="E129" i="13" s="1"/>
  <c r="D128" i="13"/>
  <c r="B128" i="13"/>
  <c r="E128" i="13" s="1"/>
  <c r="E127" i="13"/>
  <c r="D127" i="13"/>
  <c r="B127" i="13"/>
  <c r="D126" i="13"/>
  <c r="B126" i="13"/>
  <c r="E126" i="13" s="1"/>
  <c r="D125" i="13"/>
  <c r="B125" i="13"/>
  <c r="E125" i="13" s="1"/>
  <c r="B124" i="13"/>
  <c r="E124" i="13" s="1"/>
  <c r="C123" i="13"/>
  <c r="E123" i="13" s="1"/>
  <c r="B118" i="13"/>
  <c r="E117" i="13"/>
  <c r="B114" i="13"/>
  <c r="E114" i="13" s="1"/>
  <c r="D113" i="13"/>
  <c r="B113" i="13"/>
  <c r="E113" i="13" s="1"/>
  <c r="B112" i="13"/>
  <c r="D111" i="13"/>
  <c r="B111" i="13"/>
  <c r="E111" i="13" s="1"/>
  <c r="D110" i="13"/>
  <c r="B110" i="13"/>
  <c r="E110" i="13" s="1"/>
  <c r="D109" i="13"/>
  <c r="B109" i="13"/>
  <c r="E109" i="13" s="1"/>
  <c r="D108" i="13"/>
  <c r="B108" i="13"/>
  <c r="D107" i="13"/>
  <c r="B107" i="13"/>
  <c r="D106" i="13"/>
  <c r="B106" i="13"/>
  <c r="E106" i="13" s="1"/>
  <c r="B105" i="13"/>
  <c r="E105" i="13" s="1"/>
  <c r="E104" i="13"/>
  <c r="C104" i="13"/>
  <c r="E118" i="13" s="1"/>
  <c r="B99" i="13"/>
  <c r="E98" i="13"/>
  <c r="B95" i="13"/>
  <c r="E94" i="13"/>
  <c r="D94" i="13"/>
  <c r="B94" i="13"/>
  <c r="B93" i="13"/>
  <c r="B96" i="13" s="1"/>
  <c r="E96" i="13" s="1"/>
  <c r="D92" i="13"/>
  <c r="B92" i="13"/>
  <c r="E92" i="13" s="1"/>
  <c r="D91" i="13"/>
  <c r="B91" i="13"/>
  <c r="E91" i="13" s="1"/>
  <c r="D90" i="13"/>
  <c r="E90" i="13" s="1"/>
  <c r="B90" i="13"/>
  <c r="D89" i="13"/>
  <c r="B89" i="13"/>
  <c r="D88" i="13"/>
  <c r="B88" i="13"/>
  <c r="E88" i="13" s="1"/>
  <c r="E87" i="13"/>
  <c r="D87" i="13"/>
  <c r="B87" i="13"/>
  <c r="B86" i="13"/>
  <c r="C85" i="13"/>
  <c r="E99" i="13" s="1"/>
  <c r="E80" i="13"/>
  <c r="B80" i="13"/>
  <c r="E79" i="13"/>
  <c r="E76" i="13"/>
  <c r="B76" i="13"/>
  <c r="D75" i="13"/>
  <c r="B75" i="13"/>
  <c r="E75" i="13" s="1"/>
  <c r="B74" i="13"/>
  <c r="E74" i="13" s="1"/>
  <c r="D73" i="13"/>
  <c r="B73" i="13"/>
  <c r="E73" i="13" s="1"/>
  <c r="E72" i="13"/>
  <c r="D72" i="13"/>
  <c r="B72" i="13"/>
  <c r="D71" i="13"/>
  <c r="B71" i="13"/>
  <c r="D70" i="13"/>
  <c r="B70" i="13"/>
  <c r="E70" i="13" s="1"/>
  <c r="D69" i="13"/>
  <c r="B69" i="13"/>
  <c r="E69" i="13" s="1"/>
  <c r="D68" i="13"/>
  <c r="B68" i="13"/>
  <c r="E68" i="13" s="1"/>
  <c r="B67" i="13"/>
  <c r="E67" i="13" s="1"/>
  <c r="E66" i="13"/>
  <c r="C66" i="13"/>
  <c r="E60" i="13"/>
  <c r="B57" i="13"/>
  <c r="E57" i="13" s="1"/>
  <c r="D56" i="13"/>
  <c r="B56" i="13"/>
  <c r="E56" i="13" s="1"/>
  <c r="E55" i="13"/>
  <c r="C55" i="13"/>
  <c r="B54" i="13"/>
  <c r="B53" i="13"/>
  <c r="B52" i="13"/>
  <c r="D51" i="13"/>
  <c r="E51" i="13" s="1"/>
  <c r="B51" i="13"/>
  <c r="D50" i="13"/>
  <c r="B50" i="13"/>
  <c r="E50" i="13" s="1"/>
  <c r="B49" i="13"/>
  <c r="B48" i="13"/>
  <c r="E48" i="13" s="1"/>
  <c r="B47" i="13"/>
  <c r="E47" i="13" s="1"/>
  <c r="E46" i="13"/>
  <c r="C46" i="13"/>
  <c r="E40" i="13"/>
  <c r="B38" i="13"/>
  <c r="D36" i="13"/>
  <c r="C35" i="13"/>
  <c r="B35" i="13"/>
  <c r="D33" i="13"/>
  <c r="D53" i="13" s="1"/>
  <c r="D32" i="13"/>
  <c r="D52" i="13" s="1"/>
  <c r="E52" i="13" s="1"/>
  <c r="D31" i="13"/>
  <c r="D30" i="13"/>
  <c r="D29" i="13"/>
  <c r="D49" i="13" s="1"/>
  <c r="D28" i="13"/>
  <c r="D48" i="13" s="1"/>
  <c r="C26" i="13"/>
  <c r="B26" i="13"/>
  <c r="B41" i="13" s="1"/>
  <c r="B17" i="14"/>
  <c r="E20" i="13"/>
  <c r="B17" i="13"/>
  <c r="B16" i="13"/>
  <c r="E16" i="13" s="1"/>
  <c r="E15" i="13"/>
  <c r="B14" i="13"/>
  <c r="E38" i="13" s="1"/>
  <c r="E13" i="13"/>
  <c r="B13" i="13"/>
  <c r="B12" i="13"/>
  <c r="E12" i="13" s="1"/>
  <c r="E11" i="13"/>
  <c r="B11" i="13"/>
  <c r="B10" i="13"/>
  <c r="E10" i="13" s="1"/>
  <c r="E9" i="13"/>
  <c r="B9" i="13"/>
  <c r="B8" i="13"/>
  <c r="E8" i="13" s="1"/>
  <c r="B7" i="13"/>
  <c r="E7" i="13" s="1"/>
  <c r="J6" i="13"/>
  <c r="E6" i="13"/>
  <c r="K7" i="12"/>
  <c r="G80" i="10"/>
  <c r="G81" i="10"/>
  <c r="E86" i="10"/>
  <c r="B86" i="10"/>
  <c r="E80" i="10"/>
  <c r="E58" i="10"/>
  <c r="E47" i="10"/>
  <c r="B47" i="10"/>
  <c r="E44" i="10"/>
  <c r="C41" i="10"/>
  <c r="E29" i="10"/>
  <c r="B39" i="10"/>
  <c r="E39" i="10"/>
  <c r="A44" i="10"/>
  <c r="B41" i="10"/>
  <c r="E38" i="12"/>
  <c r="A29" i="10"/>
  <c r="B29" i="10"/>
  <c r="B24" i="10"/>
  <c r="E24" i="10"/>
  <c r="E17" i="10"/>
  <c r="E21" i="12"/>
  <c r="B17" i="10"/>
  <c r="B21" i="12"/>
  <c r="B11" i="10"/>
  <c r="E14" i="10"/>
  <c r="E18" i="12"/>
  <c r="A14" i="10"/>
  <c r="B14" i="10"/>
  <c r="E61" i="12"/>
  <c r="B61" i="12"/>
  <c r="E55" i="12"/>
  <c r="C55" i="12"/>
  <c r="E44" i="14" l="1"/>
  <c r="E183" i="13"/>
  <c r="B112" i="14"/>
  <c r="E112" i="14" s="1"/>
  <c r="E108" i="14"/>
  <c r="B111" i="14"/>
  <c r="E111" i="14" s="1"/>
  <c r="E117" i="14"/>
  <c r="E131" i="13"/>
  <c r="E94" i="14"/>
  <c r="B84" i="14"/>
  <c r="E84" i="14" s="1"/>
  <c r="E108" i="13"/>
  <c r="B115" i="13"/>
  <c r="E115" i="13" s="1"/>
  <c r="E80" i="14"/>
  <c r="E66" i="14"/>
  <c r="E75" i="14"/>
  <c r="B69" i="14"/>
  <c r="E69" i="14" s="1"/>
  <c r="E71" i="13"/>
  <c r="E61" i="14"/>
  <c r="E35" i="13"/>
  <c r="B43" i="14"/>
  <c r="E43" i="14" s="1"/>
  <c r="B39" i="14"/>
  <c r="B42" i="14"/>
  <c r="E42" i="14" s="1"/>
  <c r="B40" i="14"/>
  <c r="E40" i="14" s="1"/>
  <c r="E58" i="13"/>
  <c r="E18" i="13"/>
  <c r="E14" i="13"/>
  <c r="B13" i="14"/>
  <c r="E13" i="14" s="1"/>
  <c r="E49" i="13"/>
  <c r="E151" i="13"/>
  <c r="D170" i="13"/>
  <c r="E53" i="13"/>
  <c r="E167" i="13"/>
  <c r="D186" i="13"/>
  <c r="E186" i="13" s="1"/>
  <c r="B27" i="13"/>
  <c r="E27" i="13" s="1"/>
  <c r="E86" i="13"/>
  <c r="B26" i="14"/>
  <c r="E11" i="14"/>
  <c r="E17" i="13"/>
  <c r="B31" i="13"/>
  <c r="E31" i="13" s="1"/>
  <c r="E54" i="13"/>
  <c r="E85" i="13"/>
  <c r="G85" i="13" s="1"/>
  <c r="E89" i="13"/>
  <c r="E93" i="13"/>
  <c r="E95" i="13"/>
  <c r="E107" i="13"/>
  <c r="G104" i="13" s="1"/>
  <c r="E132" i="13"/>
  <c r="E134" i="13"/>
  <c r="E144" i="13"/>
  <c r="E145" i="13"/>
  <c r="E147" i="13"/>
  <c r="E148" i="13"/>
  <c r="E150" i="13"/>
  <c r="E161" i="13"/>
  <c r="E174" i="13"/>
  <c r="C180" i="13"/>
  <c r="E184" i="13"/>
  <c r="E190" i="13"/>
  <c r="E55" i="14"/>
  <c r="C108" i="14"/>
  <c r="B123" i="14"/>
  <c r="E123" i="14" s="1"/>
  <c r="E41" i="13"/>
  <c r="B141" i="14"/>
  <c r="E141" i="14" s="1"/>
  <c r="B138" i="14"/>
  <c r="B139" i="14"/>
  <c r="E139" i="14" s="1"/>
  <c r="E136" i="14"/>
  <c r="E145" i="14"/>
  <c r="B140" i="14"/>
  <c r="E140" i="14" s="1"/>
  <c r="B30" i="13"/>
  <c r="E30" i="13" s="1"/>
  <c r="B34" i="13"/>
  <c r="E34" i="13" s="1"/>
  <c r="B77" i="13"/>
  <c r="E77" i="13" s="1"/>
  <c r="G66" i="13" s="1"/>
  <c r="E136" i="13"/>
  <c r="E152" i="13"/>
  <c r="E156" i="13"/>
  <c r="E164" i="13"/>
  <c r="E166" i="13"/>
  <c r="E191" i="13"/>
  <c r="E60" i="14"/>
  <c r="E52" i="14"/>
  <c r="E138" i="14"/>
  <c r="B32" i="13"/>
  <c r="E32" i="13" s="1"/>
  <c r="E162" i="13"/>
  <c r="E169" i="13"/>
  <c r="B127" i="14"/>
  <c r="E127" i="14" s="1"/>
  <c r="B124" i="14"/>
  <c r="B125" i="14"/>
  <c r="E125" i="14" s="1"/>
  <c r="E122" i="14"/>
  <c r="E131" i="14"/>
  <c r="B126" i="14"/>
  <c r="E126" i="14" s="1"/>
  <c r="E26" i="13"/>
  <c r="B37" i="13"/>
  <c r="E37" i="13" s="1"/>
  <c r="B28" i="13"/>
  <c r="E28" i="13" s="1"/>
  <c r="B29" i="13"/>
  <c r="E29" i="13" s="1"/>
  <c r="B33" i="13"/>
  <c r="E33" i="13" s="1"/>
  <c r="B36" i="13"/>
  <c r="E36" i="13" s="1"/>
  <c r="E112" i="13"/>
  <c r="E142" i="13"/>
  <c r="B153" i="13"/>
  <c r="E153" i="13" s="1"/>
  <c r="E165" i="13"/>
  <c r="E171" i="13"/>
  <c r="E31" i="14"/>
  <c r="C37" i="14"/>
  <c r="E37" i="14" s="1"/>
  <c r="B131" i="14"/>
  <c r="B145" i="14"/>
  <c r="B8" i="14"/>
  <c r="E8" i="14" s="1"/>
  <c r="B9" i="14"/>
  <c r="B10" i="14"/>
  <c r="E10" i="14" s="1"/>
  <c r="B54" i="14"/>
  <c r="B57" i="14"/>
  <c r="B68" i="14"/>
  <c r="B71" i="14"/>
  <c r="B82" i="14"/>
  <c r="B85" i="14"/>
  <c r="B96" i="14"/>
  <c r="B99" i="14"/>
  <c r="E99" i="14" s="1"/>
  <c r="B110" i="14"/>
  <c r="B113" i="14"/>
  <c r="B12" i="14"/>
  <c r="E12" i="14" s="1"/>
  <c r="B22" i="14"/>
  <c r="B38" i="14"/>
  <c r="E38" i="14" s="1"/>
  <c r="B53" i="14"/>
  <c r="E53" i="14" s="1"/>
  <c r="E54" i="14"/>
  <c r="B56" i="14"/>
  <c r="E56" i="14" s="1"/>
  <c r="B67" i="14"/>
  <c r="E67" i="14" s="1"/>
  <c r="E68" i="14"/>
  <c r="B70" i="14"/>
  <c r="E70" i="14" s="1"/>
  <c r="B81" i="14"/>
  <c r="E81" i="14" s="1"/>
  <c r="E82" i="14"/>
  <c r="B95" i="14"/>
  <c r="E95" i="14" s="1"/>
  <c r="E96" i="14"/>
  <c r="B109" i="14"/>
  <c r="E109" i="14" s="1"/>
  <c r="E110" i="14"/>
  <c r="B38" i="12"/>
  <c r="B80" i="12"/>
  <c r="B7" i="12"/>
  <c r="G123" i="13" l="1"/>
  <c r="B138" i="13"/>
  <c r="E138" i="13" s="1"/>
  <c r="G124" i="13" s="1"/>
  <c r="G125" i="13" s="1"/>
  <c r="J13" i="13" s="1"/>
  <c r="B81" i="13"/>
  <c r="E81" i="13" s="1"/>
  <c r="G67" i="13" s="1"/>
  <c r="B22" i="13"/>
  <c r="E22" i="13" s="1"/>
  <c r="G7" i="13" s="1"/>
  <c r="G46" i="13"/>
  <c r="K9" i="13" s="1"/>
  <c r="E14" i="14"/>
  <c r="B18" i="14" s="1"/>
  <c r="E18" i="14" s="1"/>
  <c r="G8" i="14" s="1"/>
  <c r="G6" i="13"/>
  <c r="K7" i="13" s="1"/>
  <c r="K12" i="13"/>
  <c r="G68" i="13"/>
  <c r="J10" i="13" s="1"/>
  <c r="K10" i="13"/>
  <c r="K13" i="13"/>
  <c r="G161" i="13"/>
  <c r="G8" i="13"/>
  <c r="J7" i="13" s="1"/>
  <c r="G26" i="13"/>
  <c r="B142" i="14"/>
  <c r="E142" i="14" s="1"/>
  <c r="B146" i="14" s="1"/>
  <c r="E146" i="14" s="1"/>
  <c r="G137" i="14" s="1"/>
  <c r="B42" i="13"/>
  <c r="E42" i="13" s="1"/>
  <c r="G27" i="13" s="1"/>
  <c r="B100" i="13"/>
  <c r="E100" i="13" s="1"/>
  <c r="G86" i="13" s="1"/>
  <c r="G87" i="13" s="1"/>
  <c r="J11" i="13" s="1"/>
  <c r="E170" i="13"/>
  <c r="B176" i="13" s="1"/>
  <c r="E176" i="13" s="1"/>
  <c r="G162" i="13" s="1"/>
  <c r="D189" i="13"/>
  <c r="E189" i="13" s="1"/>
  <c r="B62" i="13"/>
  <c r="E62" i="13" s="1"/>
  <c r="G47" i="13" s="1"/>
  <c r="E71" i="14"/>
  <c r="B72" i="14"/>
  <c r="E72" i="14" s="1"/>
  <c r="B100" i="14"/>
  <c r="E100" i="14" s="1"/>
  <c r="G94" i="14" s="1"/>
  <c r="K11" i="13"/>
  <c r="B119" i="13"/>
  <c r="E119" i="13" s="1"/>
  <c r="G105" i="13" s="1"/>
  <c r="G106" i="13" s="1"/>
  <c r="J12" i="13" s="1"/>
  <c r="B48" i="14"/>
  <c r="E48" i="14" s="1"/>
  <c r="G38" i="14" s="1"/>
  <c r="G37" i="14"/>
  <c r="E113" i="14"/>
  <c r="G108" i="14" s="1"/>
  <c r="B114" i="14"/>
  <c r="E114" i="14" s="1"/>
  <c r="E85" i="14"/>
  <c r="B86" i="14"/>
  <c r="E57" i="14"/>
  <c r="B58" i="14"/>
  <c r="E58" i="14" s="1"/>
  <c r="B104" i="14"/>
  <c r="E104" i="14" s="1"/>
  <c r="G95" i="14" s="1"/>
  <c r="G142" i="13"/>
  <c r="B157" i="13"/>
  <c r="E157" i="13" s="1"/>
  <c r="G143" i="13" s="1"/>
  <c r="E86" i="14"/>
  <c r="E180" i="13"/>
  <c r="E193" i="13"/>
  <c r="E181" i="13"/>
  <c r="E188" i="13"/>
  <c r="E194" i="13"/>
  <c r="B32" i="14"/>
  <c r="B23" i="14"/>
  <c r="E23" i="14" s="1"/>
  <c r="B28" i="14"/>
  <c r="E28" i="14" s="1"/>
  <c r="B25" i="14"/>
  <c r="E25" i="14" s="1"/>
  <c r="E22" i="14"/>
  <c r="E32" i="14"/>
  <c r="B27" i="14"/>
  <c r="E27" i="14" s="1"/>
  <c r="B24" i="14"/>
  <c r="B128" i="14"/>
  <c r="E128" i="14" s="1"/>
  <c r="G122" i="14" s="1"/>
  <c r="E144" i="10"/>
  <c r="E102" i="10"/>
  <c r="E88" i="10"/>
  <c r="E74" i="10"/>
  <c r="E46" i="10"/>
  <c r="C26" i="10"/>
  <c r="D139" i="10"/>
  <c r="D83" i="10"/>
  <c r="D70" i="10"/>
  <c r="D27" i="10"/>
  <c r="C22" i="10"/>
  <c r="C66" i="10"/>
  <c r="C52" i="10"/>
  <c r="D56" i="10"/>
  <c r="B54" i="10"/>
  <c r="B61" i="10"/>
  <c r="B80" i="10"/>
  <c r="E82" i="10" s="1"/>
  <c r="B89" i="10"/>
  <c r="B136" i="10"/>
  <c r="E136" i="10" s="1"/>
  <c r="C94" i="10"/>
  <c r="C80" i="10" s="1"/>
  <c r="B94" i="10"/>
  <c r="B99" i="10" s="1"/>
  <c r="E99" i="10" s="1"/>
  <c r="D97" i="10"/>
  <c r="D111" i="10"/>
  <c r="B66" i="10"/>
  <c r="B68" i="10" s="1"/>
  <c r="B52" i="10"/>
  <c r="B57" i="10" s="1"/>
  <c r="B108" i="10"/>
  <c r="B109" i="10" s="1"/>
  <c r="E109" i="10" s="1"/>
  <c r="E116" i="10"/>
  <c r="B122" i="10"/>
  <c r="E131" i="10" s="1"/>
  <c r="B194" i="12"/>
  <c r="B175" i="12"/>
  <c r="B156" i="12"/>
  <c r="B137" i="12"/>
  <c r="B118" i="12"/>
  <c r="B99" i="12"/>
  <c r="J6" i="12"/>
  <c r="C46" i="12"/>
  <c r="C195" i="12"/>
  <c r="B190" i="12"/>
  <c r="B189" i="12"/>
  <c r="B188" i="12"/>
  <c r="B187" i="12"/>
  <c r="B186" i="12"/>
  <c r="B185" i="12"/>
  <c r="B184" i="12"/>
  <c r="B183" i="12"/>
  <c r="B182" i="12"/>
  <c r="B181" i="12"/>
  <c r="D145" i="12"/>
  <c r="D164" i="12" s="1"/>
  <c r="D183" i="12" s="1"/>
  <c r="D146" i="12"/>
  <c r="D165" i="12" s="1"/>
  <c r="D184" i="12" s="1"/>
  <c r="D147" i="12"/>
  <c r="D166" i="12" s="1"/>
  <c r="D185" i="12" s="1"/>
  <c r="D148" i="12"/>
  <c r="D167" i="12" s="1"/>
  <c r="D186" i="12" s="1"/>
  <c r="D149" i="12"/>
  <c r="D168" i="12" s="1"/>
  <c r="D187" i="12" s="1"/>
  <c r="D144" i="12"/>
  <c r="D163" i="12" s="1"/>
  <c r="D182" i="12" s="1"/>
  <c r="C142" i="12"/>
  <c r="C161" i="12" s="1"/>
  <c r="E175" i="12" s="1"/>
  <c r="B114" i="12"/>
  <c r="B95" i="12"/>
  <c r="B76" i="12"/>
  <c r="D126" i="12"/>
  <c r="D127" i="12"/>
  <c r="D128" i="12"/>
  <c r="D129" i="12"/>
  <c r="D130" i="12"/>
  <c r="D125" i="12"/>
  <c r="C123" i="12"/>
  <c r="E136" i="12" s="1"/>
  <c r="C176" i="12"/>
  <c r="B171" i="12"/>
  <c r="B170" i="12"/>
  <c r="B169" i="12"/>
  <c r="B168" i="12"/>
  <c r="B167" i="12"/>
  <c r="B166" i="12"/>
  <c r="B165" i="12"/>
  <c r="B164" i="12"/>
  <c r="B163" i="12"/>
  <c r="B162" i="12"/>
  <c r="B152" i="12"/>
  <c r="B151" i="12"/>
  <c r="B150" i="12"/>
  <c r="B149" i="12"/>
  <c r="B148" i="12"/>
  <c r="B147" i="12"/>
  <c r="B146" i="12"/>
  <c r="B145" i="12"/>
  <c r="B144" i="12"/>
  <c r="B143" i="12"/>
  <c r="B133" i="12"/>
  <c r="B132" i="12"/>
  <c r="B131" i="12"/>
  <c r="B130" i="12"/>
  <c r="B129" i="12"/>
  <c r="B128" i="12"/>
  <c r="B127" i="12"/>
  <c r="B126" i="12"/>
  <c r="B125" i="12"/>
  <c r="B124" i="12"/>
  <c r="D113" i="12"/>
  <c r="D132" i="12" s="1"/>
  <c r="D151" i="12" s="1"/>
  <c r="D170" i="12" s="1"/>
  <c r="D189" i="12" s="1"/>
  <c r="B113" i="12"/>
  <c r="B94" i="12"/>
  <c r="B75" i="12"/>
  <c r="B56" i="12"/>
  <c r="B16" i="12"/>
  <c r="G7" i="14" l="1"/>
  <c r="G9" i="14" s="1"/>
  <c r="J6" i="14" s="1"/>
  <c r="G96" i="14"/>
  <c r="J12" i="14" s="1"/>
  <c r="B90" i="14"/>
  <c r="E90" i="14" s="1"/>
  <c r="G81" i="14" s="1"/>
  <c r="B76" i="14"/>
  <c r="E76" i="14" s="1"/>
  <c r="G67" i="14" s="1"/>
  <c r="G66" i="14"/>
  <c r="G52" i="14"/>
  <c r="G48" i="13"/>
  <c r="J9" i="13" s="1"/>
  <c r="K14" i="13"/>
  <c r="G144" i="13"/>
  <c r="J14" i="13" s="1"/>
  <c r="K15" i="13"/>
  <c r="G163" i="13"/>
  <c r="J15" i="13" s="1"/>
  <c r="B62" i="14"/>
  <c r="E62" i="14" s="1"/>
  <c r="G53" i="14" s="1"/>
  <c r="G54" i="14" s="1"/>
  <c r="J9" i="14" s="1"/>
  <c r="G39" i="14"/>
  <c r="J8" i="14" s="1"/>
  <c r="G28" i="13"/>
  <c r="J8" i="13" s="1"/>
  <c r="K8" i="13"/>
  <c r="B132" i="14"/>
  <c r="E132" i="14" s="1"/>
  <c r="G123" i="14" s="1"/>
  <c r="G124" i="14" s="1"/>
  <c r="J14" i="14" s="1"/>
  <c r="G80" i="14"/>
  <c r="G82" i="14" s="1"/>
  <c r="J11" i="14" s="1"/>
  <c r="G68" i="14"/>
  <c r="J10" i="14" s="1"/>
  <c r="B118" i="14"/>
  <c r="E118" i="14" s="1"/>
  <c r="G109" i="14" s="1"/>
  <c r="G110" i="14" s="1"/>
  <c r="J13" i="14" s="1"/>
  <c r="G136" i="14"/>
  <c r="G138" i="14" s="1"/>
  <c r="J15" i="14" s="1"/>
  <c r="E29" i="14"/>
  <c r="G22" i="14" s="1"/>
  <c r="B195" i="13"/>
  <c r="E195" i="13" s="1"/>
  <c r="G181" i="13" s="1"/>
  <c r="G180" i="13"/>
  <c r="B145" i="10"/>
  <c r="E103" i="10"/>
  <c r="E96" i="10"/>
  <c r="E89" i="10"/>
  <c r="B75" i="10"/>
  <c r="E75" i="10"/>
  <c r="B71" i="10"/>
  <c r="E71" i="10" s="1"/>
  <c r="E68" i="10"/>
  <c r="E54" i="10"/>
  <c r="E156" i="12"/>
  <c r="E137" i="12"/>
  <c r="E110" i="10"/>
  <c r="E117" i="10"/>
  <c r="E122" i="10"/>
  <c r="E138" i="10"/>
  <c r="E60" i="10"/>
  <c r="E57" i="10"/>
  <c r="E61" i="10"/>
  <c r="E94" i="10"/>
  <c r="E108" i="10"/>
  <c r="E145" i="10"/>
  <c r="B85" i="10"/>
  <c r="E85" i="10" s="1"/>
  <c r="B84" i="10"/>
  <c r="E84" i="10" s="1"/>
  <c r="B81" i="10"/>
  <c r="E81" i="10" s="1"/>
  <c r="B82" i="10"/>
  <c r="B83" i="10"/>
  <c r="E83" i="10" s="1"/>
  <c r="B98" i="10"/>
  <c r="E98" i="10" s="1"/>
  <c r="B141" i="10"/>
  <c r="E141" i="10" s="1"/>
  <c r="B140" i="10"/>
  <c r="E140" i="10" s="1"/>
  <c r="B137" i="10"/>
  <c r="E137" i="10" s="1"/>
  <c r="B138" i="10"/>
  <c r="B139" i="10"/>
  <c r="B95" i="10"/>
  <c r="E95" i="10" s="1"/>
  <c r="B96" i="10"/>
  <c r="B97" i="10"/>
  <c r="E97" i="10" s="1"/>
  <c r="B103" i="10"/>
  <c r="B117" i="10"/>
  <c r="B111" i="10"/>
  <c r="E111" i="10" s="1"/>
  <c r="B113" i="10"/>
  <c r="E113" i="10" s="1"/>
  <c r="B112" i="10"/>
  <c r="E112" i="10" s="1"/>
  <c r="B110" i="10"/>
  <c r="E66" i="10"/>
  <c r="B69" i="10"/>
  <c r="E69" i="10" s="1"/>
  <c r="B70" i="10"/>
  <c r="E70" i="10" s="1"/>
  <c r="B67" i="10"/>
  <c r="E67" i="10" s="1"/>
  <c r="E52" i="10"/>
  <c r="B55" i="10"/>
  <c r="E55" i="10" s="1"/>
  <c r="B56" i="10"/>
  <c r="E56" i="10" s="1"/>
  <c r="B53" i="10"/>
  <c r="E53" i="10" s="1"/>
  <c r="B131" i="10"/>
  <c r="B134" i="12"/>
  <c r="E134" i="12" s="1"/>
  <c r="E144" i="12"/>
  <c r="E126" i="12"/>
  <c r="E128" i="12"/>
  <c r="E132" i="12"/>
  <c r="E189" i="12"/>
  <c r="E145" i="12"/>
  <c r="E130" i="12"/>
  <c r="E186" i="12"/>
  <c r="E183" i="12"/>
  <c r="E125" i="12"/>
  <c r="E163" i="12"/>
  <c r="E187" i="12"/>
  <c r="E185" i="12"/>
  <c r="E184" i="12"/>
  <c r="E165" i="12"/>
  <c r="E182" i="12"/>
  <c r="E161" i="12"/>
  <c r="C180" i="12"/>
  <c r="E174" i="12"/>
  <c r="E155" i="12"/>
  <c r="B191" i="12"/>
  <c r="E164" i="12"/>
  <c r="E146" i="12"/>
  <c r="E113" i="12"/>
  <c r="E162" i="12"/>
  <c r="E169" i="12"/>
  <c r="B153" i="12"/>
  <c r="E153" i="12" s="1"/>
  <c r="E171" i="12"/>
  <c r="E127" i="12"/>
  <c r="E129" i="12"/>
  <c r="E124" i="12"/>
  <c r="E133" i="12"/>
  <c r="E143" i="12"/>
  <c r="E152" i="12"/>
  <c r="B172" i="12"/>
  <c r="E172" i="12" s="1"/>
  <c r="E123" i="12"/>
  <c r="E131" i="12"/>
  <c r="E142" i="12"/>
  <c r="E150" i="12"/>
  <c r="E16" i="12"/>
  <c r="D56" i="12"/>
  <c r="E56" i="12" s="1"/>
  <c r="D94" i="12"/>
  <c r="D36" i="12"/>
  <c r="D75" i="12"/>
  <c r="E75" i="12" s="1"/>
  <c r="C35" i="12"/>
  <c r="E94" i="12"/>
  <c r="D125" i="10"/>
  <c r="E139" i="10" s="1"/>
  <c r="D42" i="10"/>
  <c r="D90" i="12"/>
  <c r="B57" i="12"/>
  <c r="B13" i="12"/>
  <c r="D30" i="12"/>
  <c r="D50" i="12" s="1"/>
  <c r="B17" i="12"/>
  <c r="B14" i="12"/>
  <c r="B12" i="12"/>
  <c r="E12" i="12" s="1"/>
  <c r="B11" i="12"/>
  <c r="B10" i="12"/>
  <c r="B9" i="12"/>
  <c r="E6" i="12"/>
  <c r="C104" i="12"/>
  <c r="E118" i="12" s="1"/>
  <c r="C85" i="12"/>
  <c r="E99" i="12" s="1"/>
  <c r="C66" i="12"/>
  <c r="E80" i="12" s="1"/>
  <c r="E130" i="10"/>
  <c r="E16" i="10"/>
  <c r="E117" i="12"/>
  <c r="E98" i="12"/>
  <c r="E79" i="12"/>
  <c r="E60" i="12"/>
  <c r="E40" i="12"/>
  <c r="E20" i="12"/>
  <c r="C26" i="12"/>
  <c r="B8" i="12"/>
  <c r="B33" i="14" l="1"/>
  <c r="E33" i="14" s="1"/>
  <c r="G23" i="14" s="1"/>
  <c r="G24" i="14" s="1"/>
  <c r="J7" i="14" s="1"/>
  <c r="G182" i="13"/>
  <c r="J16" i="13" s="1"/>
  <c r="K16" i="13"/>
  <c r="B58" i="10"/>
  <c r="G52" i="10" s="1"/>
  <c r="E180" i="12"/>
  <c r="E194" i="12"/>
  <c r="B100" i="10"/>
  <c r="E100" i="10" s="1"/>
  <c r="C108" i="10"/>
  <c r="B142" i="10"/>
  <c r="E142" i="10" s="1"/>
  <c r="B72" i="10"/>
  <c r="B114" i="10"/>
  <c r="E114" i="10" s="1"/>
  <c r="E193" i="12"/>
  <c r="E181" i="12"/>
  <c r="E190" i="12"/>
  <c r="E191" i="12"/>
  <c r="E188" i="12"/>
  <c r="G123" i="12"/>
  <c r="K13" i="12" s="1"/>
  <c r="B138" i="12"/>
  <c r="E138" i="12" s="1"/>
  <c r="G124" i="12" s="1"/>
  <c r="E85" i="12"/>
  <c r="D87" i="12"/>
  <c r="E10" i="12"/>
  <c r="D88" i="12"/>
  <c r="D89" i="12"/>
  <c r="E9" i="12"/>
  <c r="E13" i="12"/>
  <c r="D68" i="12"/>
  <c r="D31" i="12"/>
  <c r="D51" i="12" s="1"/>
  <c r="D71" i="12"/>
  <c r="D109" i="12"/>
  <c r="E11" i="12"/>
  <c r="E15" i="12"/>
  <c r="D33" i="12"/>
  <c r="D53" i="12" s="1"/>
  <c r="D73" i="12"/>
  <c r="D92" i="12"/>
  <c r="D111" i="12"/>
  <c r="D32" i="12"/>
  <c r="D91" i="12"/>
  <c r="D72" i="12"/>
  <c r="D70" i="12"/>
  <c r="D110" i="12"/>
  <c r="D108" i="12"/>
  <c r="D106" i="12"/>
  <c r="E8" i="12"/>
  <c r="D28" i="12"/>
  <c r="D48" i="12" s="1"/>
  <c r="E31" i="10"/>
  <c r="C122" i="10"/>
  <c r="C37" i="10"/>
  <c r="E72" i="10" l="1"/>
  <c r="B76" i="10" s="1"/>
  <c r="E76" i="10" s="1"/>
  <c r="G67" i="10" s="1"/>
  <c r="B90" i="10"/>
  <c r="E90" i="10" s="1"/>
  <c r="G94" i="10"/>
  <c r="C136" i="10"/>
  <c r="B104" i="10"/>
  <c r="G66" i="10"/>
  <c r="B62" i="10"/>
  <c r="E62" i="10" s="1"/>
  <c r="G53" i="10" s="1"/>
  <c r="G54" i="10" s="1"/>
  <c r="J9" i="10" s="1"/>
  <c r="G180" i="12"/>
  <c r="K16" i="12" s="1"/>
  <c r="B195" i="12"/>
  <c r="E195" i="12" s="1"/>
  <c r="G181" i="12" s="1"/>
  <c r="E166" i="12"/>
  <c r="E147" i="12"/>
  <c r="E168" i="12"/>
  <c r="E149" i="12"/>
  <c r="E151" i="12"/>
  <c r="E170" i="12"/>
  <c r="G125" i="12"/>
  <c r="J13" i="12" s="1"/>
  <c r="D52" i="12"/>
  <c r="D107" i="12"/>
  <c r="D69" i="12"/>
  <c r="D29" i="12"/>
  <c r="D49" i="12" s="1"/>
  <c r="G68" i="10" l="1"/>
  <c r="J10" i="10" s="1"/>
  <c r="G82" i="10"/>
  <c r="J11" i="10" s="1"/>
  <c r="G108" i="10"/>
  <c r="E104" i="10"/>
  <c r="G95" i="10" s="1"/>
  <c r="G96" i="10" s="1"/>
  <c r="J12" i="10" s="1"/>
  <c r="G182" i="12"/>
  <c r="J16" i="12" s="1"/>
  <c r="E167" i="12"/>
  <c r="B176" i="12" s="1"/>
  <c r="E176" i="12" s="1"/>
  <c r="G162" i="12" s="1"/>
  <c r="E148" i="12"/>
  <c r="B157" i="12" s="1"/>
  <c r="E157" i="12" s="1"/>
  <c r="G143" i="12" s="1"/>
  <c r="G161" i="12" l="1"/>
  <c r="B146" i="10"/>
  <c r="E146" i="10" s="1"/>
  <c r="G137" i="10" s="1"/>
  <c r="G136" i="10"/>
  <c r="G142" i="12"/>
  <c r="B125" i="10"/>
  <c r="E125" i="10" s="1"/>
  <c r="E124" i="10"/>
  <c r="B124" i="10"/>
  <c r="B37" i="10"/>
  <c r="B127" i="10"/>
  <c r="E127" i="10" s="1"/>
  <c r="B123" i="10"/>
  <c r="E123" i="10" s="1"/>
  <c r="B126" i="10"/>
  <c r="E126" i="10" s="1"/>
  <c r="G163" i="12" l="1"/>
  <c r="J15" i="12" s="1"/>
  <c r="K15" i="12"/>
  <c r="G144" i="12"/>
  <c r="J14" i="12" s="1"/>
  <c r="K14" i="12"/>
  <c r="G138" i="10"/>
  <c r="J15" i="10" s="1"/>
  <c r="B128" i="10"/>
  <c r="B42" i="10"/>
  <c r="E42" i="10" s="1"/>
  <c r="B7" i="10"/>
  <c r="B9" i="10" l="1"/>
  <c r="E9" i="10"/>
  <c r="E7" i="10"/>
  <c r="E128" i="10"/>
  <c r="G122" i="10" s="1"/>
  <c r="B12" i="10"/>
  <c r="E12" i="10" s="1"/>
  <c r="B132" i="10" l="1"/>
  <c r="E132" i="10" s="1"/>
  <c r="G123" i="10" s="1"/>
  <c r="G124" i="10" s="1"/>
  <c r="J14" i="10" s="1"/>
  <c r="E114" i="12"/>
  <c r="B112" i="12"/>
  <c r="B111" i="12"/>
  <c r="E111" i="12" s="1"/>
  <c r="B110" i="12"/>
  <c r="E110" i="12" s="1"/>
  <c r="B109" i="12"/>
  <c r="E109" i="12" s="1"/>
  <c r="B108" i="12"/>
  <c r="E108" i="12" s="1"/>
  <c r="B107" i="12"/>
  <c r="E107" i="12" s="1"/>
  <c r="B106" i="12"/>
  <c r="E106" i="12" s="1"/>
  <c r="B105" i="12"/>
  <c r="E105" i="12" s="1"/>
  <c r="E104" i="12"/>
  <c r="B26" i="12"/>
  <c r="B36" i="12" l="1"/>
  <c r="E36" i="12" s="1"/>
  <c r="B37" i="12"/>
  <c r="E37" i="12" s="1"/>
  <c r="B41" i="12"/>
  <c r="E41" i="12"/>
  <c r="B28" i="12"/>
  <c r="B115" i="12"/>
  <c r="E115" i="12" s="1"/>
  <c r="B35" i="12"/>
  <c r="E28" i="12"/>
  <c r="B34" i="12"/>
  <c r="E34" i="12" s="1"/>
  <c r="B33" i="12"/>
  <c r="E33" i="12" s="1"/>
  <c r="B32" i="12"/>
  <c r="E32" i="12" s="1"/>
  <c r="B31" i="12"/>
  <c r="E31" i="12" s="1"/>
  <c r="B30" i="12"/>
  <c r="E30" i="12" s="1"/>
  <c r="B29" i="12"/>
  <c r="E29" i="12" s="1"/>
  <c r="B27" i="12"/>
  <c r="E27" i="12" s="1"/>
  <c r="E26" i="12"/>
  <c r="E7" i="12"/>
  <c r="E14" i="12"/>
  <c r="E17" i="12"/>
  <c r="E46" i="12"/>
  <c r="B47" i="12"/>
  <c r="E47" i="12" s="1"/>
  <c r="B49" i="12"/>
  <c r="E49" i="12" s="1"/>
  <c r="B50" i="12"/>
  <c r="E50" i="12" s="1"/>
  <c r="B51" i="12"/>
  <c r="E51" i="12" s="1"/>
  <c r="B52" i="12"/>
  <c r="E52" i="12" s="1"/>
  <c r="B53" i="12"/>
  <c r="E53" i="12" s="1"/>
  <c r="B54" i="12"/>
  <c r="E58" i="12" s="1"/>
  <c r="B68" i="12"/>
  <c r="E68" i="12" s="1"/>
  <c r="E76" i="12"/>
  <c r="B87" i="12"/>
  <c r="E87" i="12" s="1"/>
  <c r="E95" i="12"/>
  <c r="B48" i="12"/>
  <c r="E48" i="12" s="1"/>
  <c r="E57" i="12"/>
  <c r="E66" i="12"/>
  <c r="B67" i="12"/>
  <c r="E67" i="12" s="1"/>
  <c r="B69" i="12"/>
  <c r="E69" i="12" s="1"/>
  <c r="B70" i="12"/>
  <c r="E70" i="12" s="1"/>
  <c r="B71" i="12"/>
  <c r="E71" i="12" s="1"/>
  <c r="B72" i="12"/>
  <c r="E72" i="12" s="1"/>
  <c r="B73" i="12"/>
  <c r="E73" i="12" s="1"/>
  <c r="B74" i="12"/>
  <c r="B86" i="12"/>
  <c r="E86" i="12" s="1"/>
  <c r="B88" i="12"/>
  <c r="E88" i="12" s="1"/>
  <c r="B89" i="12"/>
  <c r="E89" i="12" s="1"/>
  <c r="B90" i="12"/>
  <c r="E90" i="12" s="1"/>
  <c r="B91" i="12"/>
  <c r="E91" i="12" s="1"/>
  <c r="B92" i="12"/>
  <c r="E92" i="12" s="1"/>
  <c r="B93" i="12"/>
  <c r="E93" i="12" s="1"/>
  <c r="E112" i="12"/>
  <c r="E74" i="12" l="1"/>
  <c r="B77" i="12"/>
  <c r="E77" i="12" s="1"/>
  <c r="B81" i="12" s="1"/>
  <c r="E81" i="12" s="1"/>
  <c r="G67" i="12" s="1"/>
  <c r="E54" i="12"/>
  <c r="E35" i="12"/>
  <c r="B42" i="12" s="1"/>
  <c r="G104" i="12"/>
  <c r="K12" i="12" s="1"/>
  <c r="B119" i="12"/>
  <c r="E119" i="12" s="1"/>
  <c r="G105" i="12" s="1"/>
  <c r="B96" i="12"/>
  <c r="C118" i="10"/>
  <c r="C48" i="10"/>
  <c r="E96" i="12" l="1"/>
  <c r="G85" i="12" s="1"/>
  <c r="K11" i="12" s="1"/>
  <c r="G46" i="12"/>
  <c r="K9" i="12" s="1"/>
  <c r="G26" i="12"/>
  <c r="K8" i="12" s="1"/>
  <c r="E42" i="12"/>
  <c r="B22" i="12"/>
  <c r="E22" i="12" s="1"/>
  <c r="G7" i="12" s="1"/>
  <c r="G106" i="12"/>
  <c r="J12" i="12" s="1"/>
  <c r="G6" i="12"/>
  <c r="B62" i="12"/>
  <c r="E62" i="12" s="1"/>
  <c r="G47" i="12" s="1"/>
  <c r="G66" i="12"/>
  <c r="E41" i="10"/>
  <c r="E37" i="10"/>
  <c r="G68" i="12" l="1"/>
  <c r="J10" i="12" s="1"/>
  <c r="K10" i="12"/>
  <c r="B100" i="12"/>
  <c r="E100" i="12" s="1"/>
  <c r="G86" i="12" s="1"/>
  <c r="G87" i="12" s="1"/>
  <c r="J11" i="12" s="1"/>
  <c r="G48" i="12"/>
  <c r="J9" i="12" s="1"/>
  <c r="G27" i="12"/>
  <c r="G8" i="12"/>
  <c r="J7" i="12" s="1"/>
  <c r="E11" i="10"/>
  <c r="B43" i="10"/>
  <c r="E43" i="10" s="1"/>
  <c r="B40" i="10"/>
  <c r="E40" i="10" s="1"/>
  <c r="B38" i="10"/>
  <c r="E38" i="10" s="1"/>
  <c r="B13" i="10"/>
  <c r="E13" i="10" s="1"/>
  <c r="B10" i="10"/>
  <c r="B8" i="10"/>
  <c r="E8" i="10" s="1"/>
  <c r="B22" i="10"/>
  <c r="B118" i="10"/>
  <c r="E32" i="10" l="1"/>
  <c r="B32" i="10"/>
  <c r="B27" i="10"/>
  <c r="E27" i="10" s="1"/>
  <c r="E10" i="10"/>
  <c r="G28" i="12"/>
  <c r="J8" i="12" s="1"/>
  <c r="B26" i="10"/>
  <c r="E26" i="10" s="1"/>
  <c r="B28" i="10"/>
  <c r="E28" i="10" s="1"/>
  <c r="B25" i="10"/>
  <c r="E25" i="10" s="1"/>
  <c r="B23" i="10"/>
  <c r="E23" i="10" s="1"/>
  <c r="E22" i="10"/>
  <c r="E118" i="10"/>
  <c r="G109" i="10" s="1"/>
  <c r="G110" i="10" s="1"/>
  <c r="G37" i="10" l="1"/>
  <c r="J13" i="10"/>
  <c r="B48" i="10"/>
  <c r="E48" i="10" s="1"/>
  <c r="G38" i="10" s="1"/>
  <c r="B18" i="10"/>
  <c r="G7" i="10"/>
  <c r="E18" i="10" l="1"/>
  <c r="G8" i="10" s="1"/>
  <c r="G9" i="10" s="1"/>
  <c r="J6" i="10" s="1"/>
  <c r="G39" i="10"/>
  <c r="J8" i="10" s="1"/>
  <c r="G22" i="10"/>
  <c r="B33" i="10"/>
  <c r="E33" i="10" s="1"/>
  <c r="G23" i="10" s="1"/>
  <c r="G24" i="10" l="1"/>
  <c r="J7" i="10" s="1"/>
</calcChain>
</file>

<file path=xl/sharedStrings.xml><?xml version="1.0" encoding="utf-8"?>
<sst xmlns="http://schemas.openxmlformats.org/spreadsheetml/2006/main" count="858" uniqueCount="64">
  <si>
    <t>ΜΗΝΙΑΙΕΣ ΑΠΟΔΟΧΕΣ</t>
  </si>
  <si>
    <t>ΗΜΕΡΕΣ</t>
  </si>
  <si>
    <t>ΩΡΕΣ / ΑΡΓΙΕΣ</t>
  </si>
  <si>
    <t>ΜΙΣΘΟΣ ΣΥΜΒΑΣΗΣ</t>
  </si>
  <si>
    <t>ΜΙΚΤΕΣ ΑΠΟΔΟΧΕΣ</t>
  </si>
  <si>
    <t>ΕΠΙΔΟΜΑ ΚΥΡΙΑΚΩΝ</t>
  </si>
  <si>
    <t>ΚΡΑΤΗΣΕΙΣ</t>
  </si>
  <si>
    <t>ΚΑΘΑΡΕΣ ΑΠΟΔΟΧΕΣ</t>
  </si>
  <si>
    <t>ΕΠΙΔΟΜΑ ΕΞΕΙΔΙΚΕΥΣΗΣ</t>
  </si>
  <si>
    <t>ΕΠΙΔΟΜΑ ISM</t>
  </si>
  <si>
    <t xml:space="preserve">ΕΠΙΔΟΜΑ ΤΡΟΦΟΔΟΣΙΑ </t>
  </si>
  <si>
    <t>ΕΠΙΔΟΜΑ ΑΔΕΙΑΣ ΤΡΟΦ/ΑΣ</t>
  </si>
  <si>
    <t>ΣΩΜΑΤΕΙΟ</t>
  </si>
  <si>
    <t>ΣΥΝΟΛΟ ΑΣΦ/ΩΝ ΤΑΜΕΙΩΝ</t>
  </si>
  <si>
    <t>ΦΟΡΟΣ</t>
  </si>
  <si>
    <t>Α ΜΗΧΑΝΙΚΟΣ</t>
  </si>
  <si>
    <t>ΝΑΥΤΗΣ</t>
  </si>
  <si>
    <t>ΕΠΙΔΟΜΑ ΒΑΣΗΣ</t>
  </si>
  <si>
    <t>ΝΑΥΤΟΠΑΙΣ</t>
  </si>
  <si>
    <t>ΠΗΓΑΙΝΕΙΣ ΠΡΟΣ ΤΑ ΚΑΤΩ ΚΑΙ ΒΡΙΣΚΕΙΣ ΤΗΝ ΕΙΔΙΚΟΤΗΤΑ ΣΟΥ</t>
  </si>
  <si>
    <t xml:space="preserve">ΕΆΝ ΔΕΝ ΕΧΕΙ ISM ΤΟ ΡΥΜΟΥΛΚΟ ΒΑΖΕΙΣ ΣΤΟ ΕΠΙΔΟΜΑ ISM ΠΛΟΙΑΡΧΟΥ  ΣΤΟ ΚΙΤΡΙΝΟ ΚΕΛΙ 0 </t>
  </si>
  <si>
    <t xml:space="preserve">ΕΆΝ ΕΧΕΙ ISM ΤΟ ΡΥΜΟΥΛΚΟ ΒΑΖΕΙΣ ΣΤΟ ΕΠΙΔΟΜΑ ISM ΠΛΟΙΑΡΧΟΥ  ΣΤΟ ΚΙΤΡΙΝΟ ΚΕΛΙ 30 </t>
  </si>
  <si>
    <t>ΕΙΔΙΚΟΤΗΤΑ</t>
  </si>
  <si>
    <t>ΚΥΒΕΡΝΗΤΗΣ</t>
  </si>
  <si>
    <t>ΣΥΜΠΛΗΡΩΝΕΙΣ ΜΟΝΟ ΤΑ ΚΙΤΡΙΝΑ ΚΕΛΙΑ ΤΑ ΥΠΟΛΟΙΠΑ ΚΕΛΙΑ ΕΊΝΑΙ ΚΛΕΙΔΩΜΕΝΑ</t>
  </si>
  <si>
    <t>ΩΡΕΣ ΤΑΞΙΔΙΟΥ</t>
  </si>
  <si>
    <t>ΕΠΙΔΟΜΑ ΑΡΓΙΩΝ</t>
  </si>
  <si>
    <t>ΠΛΗΡΩΜΗ ΡΕΠΟ</t>
  </si>
  <si>
    <t xml:space="preserve">ΥΠΕΡΩΡΙΑ ΑΡΓΙΩΝ </t>
  </si>
  <si>
    <t>ΥΠΕΡΩΡΙΑ ΚΑΘΗΜΕΡΙΝΩΝ</t>
  </si>
  <si>
    <t>ΥΠΕΡΩΡΙΑ ΕΠΙΦΥΛΑΚΩΝ</t>
  </si>
  <si>
    <t>ΠΡΟΣΑΥΞΗΣΗ ΓΙΑ ΝΥΧΤΕΡΙΝΑ</t>
  </si>
  <si>
    <t>ΕΠΙΔΟΜΑ ΑΔΕΙΑΣ ΤΡΟΦ/ΑΣ ΜΕ ΙΣΜ ή ΧΩΡΙΣ ΙΣΜ</t>
  </si>
  <si>
    <t>ΠΗΓΑΙΝΕΙΣ ΠΡΟΣ ΤΑ ΚΑΤΩ ΚΑΙ ΒΡΙΣΚΕΙΣ ΤΗΝ ΕΙΔΙΚΟΤΗΤΑ ΣΟΥ ΒΑΣΗ ΣΥΝΘΕΣΗΣ</t>
  </si>
  <si>
    <t xml:space="preserve">ΠΛΟΙΑΡΧΟΣ </t>
  </si>
  <si>
    <t>ΥΠΟΠΛΟΙΑΡΧΟΣ / Β ΜΗΧΑΝΙΚΟΣ</t>
  </si>
  <si>
    <t>ΥΦΙΣΤΑΜΕΝΟΣ ΜΗΧ/ΚΟΣ / ΜΗΧΑΝΟΔΗΓΟΣ Α / ΝΑΥΚΛΗΡΟΣ</t>
  </si>
  <si>
    <t>ΛΙΠΑΝΤΗΣ / ΜΗΧΑΝΟΔΗΓΟΣ Β</t>
  </si>
  <si>
    <t>ΔΟΚΙΜΟΣ ΠΛΟΙΑΡΧΟΣ / ΔΟΚΙΜΟΣ ΜΗΧΑΝΙΚΟΣ</t>
  </si>
  <si>
    <t>ΑΝΘΥΠΟΠΛΟΙΑΡΧΟΣ / Γ ΜΗΧΑΝΙΚΟΣ</t>
  </si>
  <si>
    <t>ΑΠΟΔΟΧΕΣ</t>
  </si>
  <si>
    <t xml:space="preserve">ΚΑΘΑΡΕΣ </t>
  </si>
  <si>
    <t>ΑΠΟΖΗΜΙΩΣΗ</t>
  </si>
  <si>
    <t>ΝΑΥΤΟΛΟΓΗΣΗ ΑΝΘΥΠΟΠΛΟΙΑΡΧΟΣ                                                      Γ ΜΗΧΑΝΙΚΟΣ</t>
  </si>
  <si>
    <t xml:space="preserve">ΝΑΥΤΟΛΟΓΗΣΗ ΠΛΟΙΑΡΧΟΣ </t>
  </si>
  <si>
    <t xml:space="preserve">ΝΑΥΤΟΛΟΓΗΣΗ ΚΥΒΕΡΝΗΤΗΣ ΡΚ,Α,Β Ή Γ </t>
  </si>
  <si>
    <t xml:space="preserve">ΝΑΥΤΟΛΟΓΗΣΗ Β ΜΗΧΑΝΙΚΟΣ / ΝΑΥΤΟΛΟΓΗΣΗ ΥΠΟΠΛΟΙΑΡΧΟΣ </t>
  </si>
  <si>
    <t>ΝΑΥΤΟΛΟΓΗΣΗ                                      ΥΦΙΣΤΑΜΕΝΟΣ ΜΗΧ/ΚΟΣ            ΜΗΧΑΝΟΔΗΓΟΣ Α                 ΝΑΥΚΛΗΡΟΣ</t>
  </si>
  <si>
    <t>ΝΑΥΤΟΛΟΓΗΣΗ                         ΛΙΠΑΝΤΗΣ                                     ΜΗΧΑΝΟΔΗΓΟΣ Β</t>
  </si>
  <si>
    <t xml:space="preserve"> ΝΑΥΤΟΛΟΓΗΣΗ  ΝΑΥΤΗΣ</t>
  </si>
  <si>
    <t>ΝΑΥΤΟΛΟΓΗΣΗ   ΝΑΥΤΟΠΑΙΣ</t>
  </si>
  <si>
    <t>ΝΑΥΤΟΛΟΓΗΣΗ                                          ΔΟΚΙΜΟΣ ΠΛΟΙΑΡΧΟΣ                 ΔΟΚΙΜΟΣ ΜΗΧΑΝΙΚΟΣ</t>
  </si>
  <si>
    <t>ΕΙΔΙΚΟΤΗΤΑ ΝΑΥΤΟΛΟΓΗΣΗΣ</t>
  </si>
  <si>
    <t>ΝΑΥΤΟΛΟΓΗΣΗ ΝΑΥΤΗΣ</t>
  </si>
  <si>
    <t>ΝΑΥΤΟΛΟΓΗΣΗ                                         ΛΙΠΑΝΤΗΣ                                     ΜΗΧΑΝΟΔΗΓΟΣ Β</t>
  </si>
  <si>
    <t>ΝΑΥΤΟΛΟΓΗΣΗ                                     ΥΦΙΣΤΑΜΕΝΟΣ ΜΗΧ/ΚΟΣ            ΜΗΧΑΝΟΔΗΓΟΣ Α                 ΝΑΥΚΛΗΡΟΣ</t>
  </si>
  <si>
    <t>ΝΑΥΤΟΛΟΓΗΣΗ                                              ΑΝΘΥΠΟΠΛΟΙΑΡΧΟΣ                                                      Γ ΜΗΧΑΝΙΚΟΣ</t>
  </si>
  <si>
    <t>ΝΑΥΤΟΛΟΓΗΣΗ                                       ΥΠΟΠΛΟΙΑΡΧΟΣ                           Β ΜΗΧΑΝΙΚΟΣ</t>
  </si>
  <si>
    <t>ΝΑΥΤΟΛΟΓΗΣΗ                                Α ΜΗΧΑΝΙΚΟΣ</t>
  </si>
  <si>
    <t>ΝΑΥΤΟΛΟΓΗΣΗ Α ΜΗΧΑΝΙΚΟΣ</t>
  </si>
  <si>
    <t>799,03 ή 833,55</t>
  </si>
  <si>
    <t>779,54 ή 814,06</t>
  </si>
  <si>
    <t>763,54 ή 792,54</t>
  </si>
  <si>
    <t>782,63 ή 811,63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</si>
</sst>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9"/>
      <name val="Arial"/>
      <family val="2"/>
      <charset val="161"/>
    </font>
    <font>
      <sz val="8"/>
      <name val="Arial"/>
      <family val="2"/>
      <charset val="161"/>
    </font>
    <font>
      <sz val="10"/>
      <name val="Arial"/>
      <family val="2"/>
    </font>
    <font>
      <b/>
      <sz val="10"/>
      <name val="Arial"/>
      <family val="2"/>
      <charset val="161"/>
    </font>
    <font>
      <b/>
      <sz val="6"/>
      <name val="Arial"/>
      <family val="2"/>
      <charset val="161"/>
    </font>
    <font>
      <b/>
      <sz val="9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1" fillId="2" borderId="5" xfId="1" applyFill="1" applyBorder="1" applyAlignment="1" applyProtection="1">
      <alignment horizontal="center" vertical="top" wrapText="1"/>
      <protection locked="0"/>
    </xf>
    <xf numFmtId="2" fontId="1" fillId="2" borderId="5" xfId="1" applyNumberFormat="1" applyFill="1" applyBorder="1" applyAlignment="1" applyProtection="1">
      <alignment horizontal="center" vertical="top" wrapText="1"/>
      <protection locked="0"/>
    </xf>
    <xf numFmtId="0" fontId="1" fillId="0" borderId="0" xfId="1" applyAlignment="1">
      <alignment horizontal="left" vertical="top" wrapText="1"/>
    </xf>
    <xf numFmtId="4" fontId="1" fillId="0" borderId="0" xfId="1" applyNumberFormat="1" applyAlignment="1">
      <alignment horizontal="center"/>
    </xf>
    <xf numFmtId="0" fontId="1" fillId="0" borderId="12" xfId="1" applyBorder="1" applyAlignment="1">
      <alignment horizontal="left" vertical="top" wrapText="1"/>
    </xf>
    <xf numFmtId="0" fontId="1" fillId="0" borderId="5" xfId="1" applyBorder="1" applyAlignment="1">
      <alignment horizontal="left" vertical="top" wrapText="1"/>
    </xf>
    <xf numFmtId="2" fontId="1" fillId="0" borderId="5" xfId="1" applyNumberFormat="1" applyBorder="1" applyAlignment="1">
      <alignment horizontal="right" vertical="top" wrapText="1"/>
    </xf>
    <xf numFmtId="0" fontId="3" fillId="0" borderId="5" xfId="1" applyFont="1" applyBorder="1" applyAlignment="1">
      <alignment horizontal="left" vertical="top" wrapText="1"/>
    </xf>
    <xf numFmtId="2" fontId="1" fillId="0" borderId="6" xfId="1" applyNumberFormat="1" applyBorder="1" applyAlignment="1">
      <alignment horizontal="right" vertical="center" wrapText="1"/>
    </xf>
    <xf numFmtId="2" fontId="1" fillId="0" borderId="5" xfId="1" applyNumberFormat="1" applyBorder="1" applyAlignment="1">
      <alignment vertical="center"/>
    </xf>
    <xf numFmtId="0" fontId="1" fillId="0" borderId="5" xfId="1" applyBorder="1" applyAlignment="1">
      <alignment horizontal="center" vertical="top" wrapText="1"/>
    </xf>
    <xf numFmtId="2" fontId="1" fillId="0" borderId="5" xfId="1" applyNumberFormat="1" applyBorder="1" applyAlignment="1">
      <alignment horizontal="left" vertical="center"/>
    </xf>
    <xf numFmtId="2" fontId="0" fillId="0" borderId="5" xfId="0" applyNumberFormat="1" applyBorder="1" applyAlignment="1">
      <alignment horizontal="right"/>
    </xf>
    <xf numFmtId="0" fontId="1" fillId="0" borderId="15" xfId="1" applyBorder="1" applyAlignment="1">
      <alignment horizontal="left" vertical="top" wrapText="1"/>
    </xf>
    <xf numFmtId="2" fontId="1" fillId="0" borderId="0" xfId="1" applyNumberFormat="1" applyAlignment="1">
      <alignment horizontal="center" vertical="center"/>
    </xf>
    <xf numFmtId="0" fontId="1" fillId="0" borderId="4" xfId="1" applyBorder="1"/>
    <xf numFmtId="0" fontId="1" fillId="0" borderId="4" xfId="1" applyBorder="1" applyAlignment="1">
      <alignment horizontal="left" vertical="top" wrapText="1"/>
    </xf>
    <xf numFmtId="0" fontId="1" fillId="0" borderId="7" xfId="1" applyBorder="1" applyAlignment="1">
      <alignment horizontal="left" vertical="top" wrapText="1"/>
    </xf>
    <xf numFmtId="2" fontId="1" fillId="0" borderId="8" xfId="1" applyNumberFormat="1" applyBorder="1" applyAlignment="1">
      <alignment horizontal="right" vertical="top" wrapText="1"/>
    </xf>
    <xf numFmtId="0" fontId="1" fillId="0" borderId="8" xfId="1" applyBorder="1" applyAlignment="1">
      <alignment horizontal="center" vertical="top" wrapText="1"/>
    </xf>
    <xf numFmtId="0" fontId="1" fillId="0" borderId="8" xfId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2" fontId="1" fillId="0" borderId="0" xfId="1" applyNumberFormat="1" applyAlignment="1">
      <alignment horizontal="right" vertical="top" wrapText="1"/>
    </xf>
    <xf numFmtId="0" fontId="3" fillId="0" borderId="0" xfId="1" applyFont="1" applyAlignment="1">
      <alignment horizontal="left" vertical="top" wrapText="1"/>
    </xf>
    <xf numFmtId="0" fontId="1" fillId="3" borderId="5" xfId="1" applyFill="1" applyBorder="1" applyAlignment="1">
      <alignment horizontal="center" vertical="top" wrapText="1"/>
    </xf>
    <xf numFmtId="0" fontId="1" fillId="3" borderId="4" xfId="1" applyFill="1" applyBorder="1" applyAlignment="1">
      <alignment horizontal="left" vertical="top" wrapText="1"/>
    </xf>
    <xf numFmtId="0" fontId="1" fillId="3" borderId="5" xfId="1" applyFill="1" applyBorder="1" applyAlignment="1">
      <alignment horizontal="left" vertical="top" wrapText="1"/>
    </xf>
    <xf numFmtId="2" fontId="1" fillId="3" borderId="5" xfId="1" applyNumberFormat="1" applyFill="1" applyBorder="1" applyAlignment="1">
      <alignment horizontal="right" vertical="top" wrapText="1"/>
    </xf>
    <xf numFmtId="0" fontId="3" fillId="3" borderId="5" xfId="1" applyFont="1" applyFill="1" applyBorder="1" applyAlignment="1">
      <alignment horizontal="left" vertical="top" wrapText="1"/>
    </xf>
    <xf numFmtId="2" fontId="1" fillId="3" borderId="6" xfId="1" applyNumberFormat="1" applyFill="1" applyBorder="1" applyAlignment="1">
      <alignment horizontal="right" vertical="center" wrapText="1"/>
    </xf>
    <xf numFmtId="2" fontId="1" fillId="3" borderId="6" xfId="1" applyNumberFormat="1" applyFill="1" applyBorder="1" applyAlignment="1">
      <alignment horizontal="right" vertical="top" wrapText="1"/>
    </xf>
    <xf numFmtId="0" fontId="1" fillId="3" borderId="4" xfId="1" applyFill="1" applyBorder="1"/>
    <xf numFmtId="0" fontId="1" fillId="3" borderId="7" xfId="1" applyFill="1" applyBorder="1" applyAlignment="1">
      <alignment horizontal="left" vertical="top" wrapText="1"/>
    </xf>
    <xf numFmtId="2" fontId="1" fillId="3" borderId="8" xfId="1" applyNumberFormat="1" applyFill="1" applyBorder="1" applyAlignment="1">
      <alignment horizontal="right" vertical="top" wrapText="1"/>
    </xf>
    <xf numFmtId="0" fontId="1" fillId="3" borderId="8" xfId="1" applyFill="1" applyBorder="1" applyAlignment="1">
      <alignment horizontal="center" vertical="top" wrapText="1"/>
    </xf>
    <xf numFmtId="0" fontId="1" fillId="3" borderId="8" xfId="1" applyFill="1" applyBorder="1" applyAlignment="1">
      <alignment horizontal="left" vertical="top" wrapText="1"/>
    </xf>
    <xf numFmtId="0" fontId="3" fillId="3" borderId="8" xfId="1" applyFont="1" applyFill="1" applyBorder="1" applyAlignment="1">
      <alignment horizontal="left" vertical="top" wrapText="1"/>
    </xf>
    <xf numFmtId="0" fontId="1" fillId="0" borderId="17" xfId="1" applyBorder="1" applyAlignment="1">
      <alignment horizontal="center" vertical="top" wrapText="1"/>
    </xf>
    <xf numFmtId="4" fontId="1" fillId="3" borderId="0" xfId="1" applyNumberFormat="1" applyFill="1" applyAlignment="1">
      <alignment horizontal="center"/>
    </xf>
    <xf numFmtId="0" fontId="1" fillId="3" borderId="0" xfId="1" applyFill="1" applyAlignment="1">
      <alignment horizontal="left" vertical="top" wrapText="1"/>
    </xf>
    <xf numFmtId="2" fontId="1" fillId="3" borderId="5" xfId="1" applyNumberFormat="1" applyFill="1" applyBorder="1" applyAlignment="1">
      <alignment horizontal="right"/>
    </xf>
    <xf numFmtId="2" fontId="1" fillId="3" borderId="5" xfId="1" applyNumberFormat="1" applyFill="1" applyBorder="1" applyAlignment="1">
      <alignment vertical="center"/>
    </xf>
    <xf numFmtId="2" fontId="0" fillId="3" borderId="5" xfId="0" applyNumberFormat="1" applyFill="1" applyBorder="1" applyAlignment="1">
      <alignment horizontal="right"/>
    </xf>
    <xf numFmtId="2" fontId="1" fillId="3" borderId="5" xfId="1" applyNumberFormat="1" applyFill="1" applyBorder="1" applyAlignment="1">
      <alignment horizontal="center" vertical="top" wrapText="1"/>
    </xf>
    <xf numFmtId="0" fontId="4" fillId="3" borderId="0" xfId="1" applyFont="1" applyFill="1" applyAlignment="1">
      <alignment horizontal="center" vertical="top" wrapText="1"/>
    </xf>
    <xf numFmtId="2" fontId="1" fillId="3" borderId="0" xfId="1" applyNumberFormat="1" applyFill="1" applyAlignment="1">
      <alignment horizontal="center"/>
    </xf>
    <xf numFmtId="2" fontId="1" fillId="3" borderId="0" xfId="1" applyNumberFormat="1" applyFill="1" applyAlignment="1">
      <alignment horizontal="right" vertical="top" wrapText="1"/>
    </xf>
    <xf numFmtId="0" fontId="1" fillId="3" borderId="0" xfId="1" applyFill="1" applyAlignment="1">
      <alignment horizontal="center" vertical="top" wrapText="1"/>
    </xf>
    <xf numFmtId="0" fontId="3" fillId="3" borderId="0" xfId="1" applyFont="1" applyFill="1" applyAlignment="1">
      <alignment horizontal="left" vertical="top" wrapText="1"/>
    </xf>
    <xf numFmtId="2" fontId="1" fillId="3" borderId="13" xfId="1" applyNumberFormat="1" applyFill="1" applyBorder="1"/>
    <xf numFmtId="0" fontId="1" fillId="3" borderId="0" xfId="1" applyFill="1"/>
    <xf numFmtId="2" fontId="1" fillId="3" borderId="0" xfId="1" applyNumberFormat="1" applyFill="1" applyAlignment="1">
      <alignment horizontal="right" vertical="top"/>
    </xf>
    <xf numFmtId="2" fontId="1" fillId="3" borderId="0" xfId="1" applyNumberFormat="1" applyFill="1" applyAlignment="1">
      <alignment horizontal="center" vertical="top" wrapText="1"/>
    </xf>
    <xf numFmtId="2" fontId="1" fillId="3" borderId="0" xfId="1" applyNumberFormat="1" applyFill="1" applyAlignment="1">
      <alignment horizontal="right" vertical="center" wrapText="1"/>
    </xf>
    <xf numFmtId="2" fontId="1" fillId="3" borderId="0" xfId="1" applyNumberFormat="1" applyFill="1" applyAlignment="1">
      <alignment horizontal="left" vertical="top" wrapText="1"/>
    </xf>
    <xf numFmtId="0" fontId="1" fillId="0" borderId="6" xfId="1" applyBorder="1" applyAlignment="1">
      <alignment horizontal="right" vertical="top" wrapText="1"/>
    </xf>
    <xf numFmtId="0" fontId="1" fillId="3" borderId="6" xfId="1" applyFill="1" applyBorder="1" applyAlignment="1">
      <alignment horizontal="right" vertical="top" wrapText="1"/>
    </xf>
    <xf numFmtId="0" fontId="1" fillId="0" borderId="9" xfId="1" applyBorder="1" applyAlignment="1">
      <alignment horizontal="right" vertical="top" wrapText="1"/>
    </xf>
    <xf numFmtId="0" fontId="1" fillId="0" borderId="0" xfId="1" applyAlignment="1">
      <alignment horizontal="right" vertical="top" wrapText="1"/>
    </xf>
    <xf numFmtId="0" fontId="1" fillId="3" borderId="9" xfId="1" applyFill="1" applyBorder="1" applyAlignment="1">
      <alignment horizontal="right" vertical="top" wrapText="1"/>
    </xf>
    <xf numFmtId="0" fontId="1" fillId="3" borderId="0" xfId="1" applyFill="1" applyAlignment="1">
      <alignment horizontal="right" vertical="top" wrapText="1"/>
    </xf>
    <xf numFmtId="0" fontId="9" fillId="3" borderId="0" xfId="1" applyFont="1" applyFill="1" applyAlignment="1">
      <alignment horizontal="left" vertical="top" wrapText="1"/>
    </xf>
    <xf numFmtId="2" fontId="1" fillId="0" borderId="0" xfId="1" applyNumberFormat="1" applyAlignment="1">
      <alignment horizontal="left" vertical="top" wrapText="1"/>
    </xf>
    <xf numFmtId="2" fontId="1" fillId="0" borderId="5" xfId="1" applyNumberFormat="1" applyBorder="1" applyAlignment="1">
      <alignment horizontal="right"/>
    </xf>
    <xf numFmtId="2" fontId="1" fillId="0" borderId="5" xfId="1" applyNumberFormat="1" applyBorder="1" applyAlignment="1">
      <alignment horizontal="right" vertical="center"/>
    </xf>
    <xf numFmtId="2" fontId="1" fillId="3" borderId="0" xfId="1" applyNumberFormat="1" applyFill="1" applyAlignment="1">
      <alignment horizontal="center" vertical="center"/>
    </xf>
    <xf numFmtId="2" fontId="1" fillId="3" borderId="5" xfId="1" applyNumberFormat="1" applyFill="1" applyBorder="1" applyAlignment="1">
      <alignment horizontal="right" vertical="center"/>
    </xf>
    <xf numFmtId="0" fontId="1" fillId="0" borderId="2" xfId="1" applyBorder="1" applyAlignment="1">
      <alignment horizontal="center" vertical="top" wrapText="1"/>
    </xf>
    <xf numFmtId="0" fontId="1" fillId="0" borderId="3" xfId="1" applyBorder="1" applyAlignment="1">
      <alignment horizontal="right" vertical="top" wrapText="1"/>
    </xf>
    <xf numFmtId="0" fontId="5" fillId="0" borderId="1" xfId="1" applyFont="1" applyBorder="1" applyAlignment="1">
      <alignment horizontal="center" vertical="top" wrapText="1"/>
    </xf>
    <xf numFmtId="2" fontId="2" fillId="0" borderId="2" xfId="1" applyNumberFormat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2" fontId="0" fillId="0" borderId="5" xfId="0" applyNumberFormat="1" applyBorder="1"/>
    <xf numFmtId="0" fontId="1" fillId="0" borderId="4" xfId="1" applyBorder="1" applyAlignment="1">
      <alignment wrapText="1"/>
    </xf>
    <xf numFmtId="2" fontId="1" fillId="0" borderId="0" xfId="1" applyNumberFormat="1" applyAlignment="1">
      <alignment horizontal="center" vertical="top" wrapText="1"/>
    </xf>
    <xf numFmtId="0" fontId="5" fillId="0" borderId="18" xfId="1" applyFont="1" applyBorder="1" applyAlignment="1">
      <alignment horizontal="left" vertical="top" wrapText="1"/>
    </xf>
    <xf numFmtId="2" fontId="5" fillId="0" borderId="20" xfId="1" applyNumberFormat="1" applyFont="1" applyBorder="1" applyAlignment="1">
      <alignment horizontal="center" vertical="top" wrapText="1"/>
    </xf>
    <xf numFmtId="0" fontId="5" fillId="3" borderId="18" xfId="1" applyFont="1" applyFill="1" applyBorder="1" applyAlignment="1">
      <alignment horizontal="center" vertical="top" wrapText="1"/>
    </xf>
    <xf numFmtId="0" fontId="5" fillId="0" borderId="22" xfId="1" applyFont="1" applyBorder="1" applyAlignment="1">
      <alignment horizontal="left" vertical="top" wrapText="1"/>
    </xf>
    <xf numFmtId="2" fontId="5" fillId="0" borderId="19" xfId="1" applyNumberFormat="1" applyFont="1" applyBorder="1" applyAlignment="1">
      <alignment horizontal="center" vertical="top" wrapText="1"/>
    </xf>
    <xf numFmtId="0" fontId="1" fillId="0" borderId="21" xfId="1" applyBorder="1" applyAlignment="1">
      <alignment horizontal="left" vertical="top" wrapText="1"/>
    </xf>
    <xf numFmtId="0" fontId="5" fillId="3" borderId="22" xfId="1" applyFont="1" applyFill="1" applyBorder="1" applyAlignment="1">
      <alignment horizontal="center" vertical="top" wrapText="1"/>
    </xf>
    <xf numFmtId="0" fontId="5" fillId="0" borderId="21" xfId="1" applyFont="1" applyBorder="1" applyAlignment="1">
      <alignment horizontal="center" vertical="top" wrapText="1"/>
    </xf>
    <xf numFmtId="0" fontId="1" fillId="3" borderId="0" xfId="1" applyFill="1" applyAlignment="1">
      <alignment horizontal="left" vertical="top" wrapText="1"/>
    </xf>
    <xf numFmtId="0" fontId="1" fillId="3" borderId="2" xfId="1" applyFill="1" applyBorder="1" applyAlignment="1">
      <alignment horizontal="center" vertical="top" wrapText="1"/>
    </xf>
    <xf numFmtId="0" fontId="1" fillId="3" borderId="15" xfId="1" applyFill="1" applyBorder="1" applyAlignment="1">
      <alignment horizontal="center" vertical="top" wrapText="1"/>
    </xf>
    <xf numFmtId="0" fontId="1" fillId="3" borderId="3" xfId="1" applyFill="1" applyBorder="1" applyAlignment="1">
      <alignment horizontal="right" vertical="top" wrapText="1"/>
    </xf>
    <xf numFmtId="0" fontId="1" fillId="3" borderId="16" xfId="1" applyFill="1" applyBorder="1" applyAlignment="1">
      <alignment horizontal="right" vertical="top" wrapText="1"/>
    </xf>
    <xf numFmtId="0" fontId="7" fillId="3" borderId="1" xfId="1" applyFont="1" applyFill="1" applyBorder="1" applyAlignment="1">
      <alignment horizontal="center" vertical="top" wrapText="1"/>
    </xf>
    <xf numFmtId="0" fontId="7" fillId="3" borderId="14" xfId="1" applyFont="1" applyFill="1" applyBorder="1" applyAlignment="1">
      <alignment horizontal="center" vertical="top" wrapText="1"/>
    </xf>
    <xf numFmtId="2" fontId="2" fillId="3" borderId="2" xfId="1" applyNumberFormat="1" applyFont="1" applyFill="1" applyBorder="1" applyAlignment="1">
      <alignment horizontal="center" vertical="top" wrapText="1"/>
    </xf>
    <xf numFmtId="2" fontId="2" fillId="3" borderId="15" xfId="1" applyNumberFormat="1" applyFont="1" applyFill="1" applyBorder="1" applyAlignment="1">
      <alignment horizontal="center" vertical="top" wrapText="1"/>
    </xf>
    <xf numFmtId="0" fontId="2" fillId="3" borderId="2" xfId="1" applyFont="1" applyFill="1" applyBorder="1" applyAlignment="1">
      <alignment horizontal="center" vertical="top" wrapText="1"/>
    </xf>
    <xf numFmtId="0" fontId="2" fillId="3" borderId="15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center" vertical="top" wrapText="1"/>
    </xf>
    <xf numFmtId="0" fontId="5" fillId="3" borderId="14" xfId="1" applyFont="1" applyFill="1" applyBorder="1" applyAlignment="1">
      <alignment horizontal="center" vertical="top" wrapText="1"/>
    </xf>
    <xf numFmtId="0" fontId="10" fillId="3" borderId="1" xfId="1" applyFont="1" applyFill="1" applyBorder="1" applyAlignment="1">
      <alignment horizontal="center" vertical="top" wrapText="1"/>
    </xf>
    <xf numFmtId="0" fontId="10" fillId="3" borderId="14" xfId="1" applyFont="1" applyFill="1" applyBorder="1" applyAlignment="1">
      <alignment horizontal="center" vertical="top" wrapText="1"/>
    </xf>
    <xf numFmtId="0" fontId="8" fillId="3" borderId="0" xfId="3" applyFont="1" applyFill="1" applyAlignment="1">
      <alignment horizontal="left" vertical="top" wrapText="1"/>
    </xf>
    <xf numFmtId="2" fontId="6" fillId="3" borderId="10" xfId="1" applyNumberFormat="1" applyFont="1" applyFill="1" applyBorder="1" applyAlignment="1">
      <alignment horizontal="center" vertical="top" wrapText="1"/>
    </xf>
    <xf numFmtId="2" fontId="6" fillId="3" borderId="5" xfId="1" applyNumberFormat="1" applyFont="1" applyFill="1" applyBorder="1" applyAlignment="1">
      <alignment horizontal="center" vertical="top" wrapText="1"/>
    </xf>
    <xf numFmtId="0" fontId="6" fillId="3" borderId="10" xfId="1" applyFont="1" applyFill="1" applyBorder="1" applyAlignment="1">
      <alignment horizontal="center" vertical="top" wrapText="1"/>
    </xf>
    <xf numFmtId="0" fontId="6" fillId="3" borderId="5" xfId="1" applyFont="1" applyFill="1" applyBorder="1" applyAlignment="1">
      <alignment horizontal="center" vertical="top" wrapText="1"/>
    </xf>
    <xf numFmtId="2" fontId="6" fillId="3" borderId="2" xfId="1" applyNumberFormat="1" applyFont="1" applyFill="1" applyBorder="1" applyAlignment="1">
      <alignment horizontal="center" vertical="top" wrapText="1"/>
    </xf>
    <xf numFmtId="2" fontId="6" fillId="3" borderId="15" xfId="1" applyNumberFormat="1" applyFont="1" applyFill="1" applyBorder="1" applyAlignment="1">
      <alignment horizontal="center" vertical="top" wrapText="1"/>
    </xf>
    <xf numFmtId="0" fontId="6" fillId="3" borderId="2" xfId="1" applyFont="1" applyFill="1" applyBorder="1" applyAlignment="1">
      <alignment horizontal="center" vertical="top" wrapText="1"/>
    </xf>
    <xf numFmtId="0" fontId="6" fillId="3" borderId="15" xfId="1" applyFont="1" applyFill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15" xfId="1" applyFont="1" applyBorder="1" applyAlignment="1">
      <alignment horizontal="center" vertical="top" wrapText="1"/>
    </xf>
    <xf numFmtId="0" fontId="1" fillId="0" borderId="2" xfId="1" applyBorder="1" applyAlignment="1">
      <alignment horizontal="center" vertical="top" wrapText="1"/>
    </xf>
    <xf numFmtId="0" fontId="1" fillId="0" borderId="15" xfId="1" applyBorder="1" applyAlignment="1">
      <alignment horizontal="center" vertical="top" wrapText="1"/>
    </xf>
    <xf numFmtId="0" fontId="1" fillId="0" borderId="3" xfId="1" applyBorder="1" applyAlignment="1">
      <alignment horizontal="right" vertical="top" wrapText="1"/>
    </xf>
    <xf numFmtId="0" fontId="1" fillId="0" borderId="16" xfId="1" applyBorder="1" applyAlignment="1">
      <alignment horizontal="right" vertical="top" wrapText="1"/>
    </xf>
    <xf numFmtId="0" fontId="6" fillId="3" borderId="11" xfId="1" applyFont="1" applyFill="1" applyBorder="1" applyAlignment="1">
      <alignment horizontal="right" vertical="top" wrapText="1"/>
    </xf>
    <xf numFmtId="0" fontId="6" fillId="3" borderId="6" xfId="1" applyFont="1" applyFill="1" applyBorder="1" applyAlignment="1">
      <alignment horizontal="right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4" xfId="1" applyFont="1" applyBorder="1" applyAlignment="1">
      <alignment horizontal="center" vertical="top" wrapText="1"/>
    </xf>
    <xf numFmtId="2" fontId="2" fillId="0" borderId="2" xfId="1" applyNumberFormat="1" applyFont="1" applyBorder="1" applyAlignment="1">
      <alignment horizontal="center" vertical="top" wrapText="1"/>
    </xf>
    <xf numFmtId="2" fontId="2" fillId="0" borderId="15" xfId="1" applyNumberFormat="1" applyFont="1" applyBorder="1" applyAlignment="1">
      <alignment horizontal="center" vertical="top" wrapText="1"/>
    </xf>
  </cellXfs>
  <cellStyles count="5">
    <cellStyle name="Βασικό_01-13" xfId="2" xr:uid="{00000000-0005-0000-0000-000000000000}"/>
    <cellStyle name="Βασικό_05-11   AΛ 5" xfId="3" xr:uid="{00000000-0005-0000-0000-000001000000}"/>
    <cellStyle name="Κανονικό" xfId="0" builtinId="0"/>
    <cellStyle name="Κανονικό 2" xfId="1" xr:uid="{00000000-0005-0000-0000-000003000000}"/>
    <cellStyle name="Κανονικό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5"/>
  <sheetViews>
    <sheetView zoomScale="60" zoomScaleNormal="60" zoomScaleSheetLayoutView="100" workbookViewId="0">
      <selection activeCell="C6" sqref="C6"/>
    </sheetView>
  </sheetViews>
  <sheetFormatPr defaultColWidth="8.81640625" defaultRowHeight="13.15" customHeight="1" x14ac:dyDescent="0.35"/>
  <cols>
    <col min="1" max="1" width="28.26953125" style="3" customWidth="1"/>
    <col min="2" max="2" width="15.453125" style="23" customWidth="1"/>
    <col min="3" max="3" width="9" style="3" customWidth="1"/>
    <col min="4" max="4" width="10.1796875" style="3" customWidth="1"/>
    <col min="5" max="5" width="8.453125" style="3" customWidth="1"/>
    <col min="6" max="6" width="18.81640625" style="24" customWidth="1"/>
    <col min="7" max="7" width="26.81640625" style="3" customWidth="1"/>
    <col min="8" max="8" width="2.81640625" style="3" customWidth="1"/>
    <col min="9" max="9" width="54.08984375" style="3" customWidth="1"/>
    <col min="10" max="10" width="23.453125" style="3" customWidth="1"/>
    <col min="11" max="11" width="23.6328125" style="3" customWidth="1"/>
    <col min="12" max="12" width="6.36328125" style="3" customWidth="1"/>
    <col min="13" max="177" width="8.81640625" style="3"/>
    <col min="178" max="178" width="25.26953125" style="3" customWidth="1"/>
    <col min="179" max="179" width="10.453125" style="3" customWidth="1"/>
    <col min="180" max="180" width="7.7265625" style="3" customWidth="1"/>
    <col min="181" max="181" width="10.1796875" style="3" customWidth="1"/>
    <col min="182" max="182" width="8.453125" style="3" customWidth="1"/>
    <col min="183" max="183" width="18.81640625" style="3" customWidth="1"/>
    <col min="184" max="184" width="9.81640625" style="3" customWidth="1"/>
    <col min="185" max="185" width="8.7265625" style="3" customWidth="1"/>
    <col min="186" max="186" width="29.26953125" style="3" customWidth="1"/>
    <col min="187" max="187" width="10.26953125" style="3" customWidth="1"/>
    <col min="188" max="190" width="8.81640625" style="3" customWidth="1"/>
    <col min="191" max="191" width="9.1796875" style="3" customWidth="1"/>
    <col min="192" max="192" width="20.26953125" style="3" customWidth="1"/>
    <col min="193" max="433" width="8.81640625" style="3"/>
    <col min="434" max="434" width="25.26953125" style="3" customWidth="1"/>
    <col min="435" max="435" width="10.453125" style="3" customWidth="1"/>
    <col min="436" max="436" width="7.7265625" style="3" customWidth="1"/>
    <col min="437" max="437" width="10.1796875" style="3" customWidth="1"/>
    <col min="438" max="438" width="8.453125" style="3" customWidth="1"/>
    <col min="439" max="439" width="18.81640625" style="3" customWidth="1"/>
    <col min="440" max="440" width="9.81640625" style="3" customWidth="1"/>
    <col min="441" max="441" width="8.7265625" style="3" customWidth="1"/>
    <col min="442" max="442" width="29.26953125" style="3" customWidth="1"/>
    <col min="443" max="443" width="10.26953125" style="3" customWidth="1"/>
    <col min="444" max="446" width="8.81640625" style="3" customWidth="1"/>
    <col min="447" max="447" width="9.1796875" style="3" customWidth="1"/>
    <col min="448" max="448" width="20.26953125" style="3" customWidth="1"/>
    <col min="449" max="689" width="8.81640625" style="3"/>
    <col min="690" max="690" width="25.26953125" style="3" customWidth="1"/>
    <col min="691" max="691" width="10.453125" style="3" customWidth="1"/>
    <col min="692" max="692" width="7.7265625" style="3" customWidth="1"/>
    <col min="693" max="693" width="10.1796875" style="3" customWidth="1"/>
    <col min="694" max="694" width="8.453125" style="3" customWidth="1"/>
    <col min="695" max="695" width="18.81640625" style="3" customWidth="1"/>
    <col min="696" max="696" width="9.81640625" style="3" customWidth="1"/>
    <col min="697" max="697" width="8.7265625" style="3" customWidth="1"/>
    <col min="698" max="698" width="29.26953125" style="3" customWidth="1"/>
    <col min="699" max="699" width="10.26953125" style="3" customWidth="1"/>
    <col min="700" max="702" width="8.81640625" style="3" customWidth="1"/>
    <col min="703" max="703" width="9.1796875" style="3" customWidth="1"/>
    <col min="704" max="704" width="20.26953125" style="3" customWidth="1"/>
    <col min="705" max="945" width="8.81640625" style="3"/>
    <col min="946" max="946" width="25.26953125" style="3" customWidth="1"/>
    <col min="947" max="947" width="10.453125" style="3" customWidth="1"/>
    <col min="948" max="948" width="7.7265625" style="3" customWidth="1"/>
    <col min="949" max="949" width="10.1796875" style="3" customWidth="1"/>
    <col min="950" max="950" width="8.453125" style="3" customWidth="1"/>
    <col min="951" max="951" width="18.81640625" style="3" customWidth="1"/>
    <col min="952" max="952" width="9.81640625" style="3" customWidth="1"/>
    <col min="953" max="953" width="8.7265625" style="3" customWidth="1"/>
    <col min="954" max="954" width="29.26953125" style="3" customWidth="1"/>
    <col min="955" max="955" width="10.26953125" style="3" customWidth="1"/>
    <col min="956" max="958" width="8.81640625" style="3" customWidth="1"/>
    <col min="959" max="959" width="9.1796875" style="3" customWidth="1"/>
    <col min="960" max="960" width="20.26953125" style="3" customWidth="1"/>
    <col min="961" max="1201" width="8.81640625" style="3"/>
    <col min="1202" max="1202" width="25.26953125" style="3" customWidth="1"/>
    <col min="1203" max="1203" width="10.453125" style="3" customWidth="1"/>
    <col min="1204" max="1204" width="7.7265625" style="3" customWidth="1"/>
    <col min="1205" max="1205" width="10.1796875" style="3" customWidth="1"/>
    <col min="1206" max="1206" width="8.453125" style="3" customWidth="1"/>
    <col min="1207" max="1207" width="18.81640625" style="3" customWidth="1"/>
    <col min="1208" max="1208" width="9.81640625" style="3" customWidth="1"/>
    <col min="1209" max="1209" width="8.7265625" style="3" customWidth="1"/>
    <col min="1210" max="1210" width="29.26953125" style="3" customWidth="1"/>
    <col min="1211" max="1211" width="10.26953125" style="3" customWidth="1"/>
    <col min="1212" max="1214" width="8.81640625" style="3" customWidth="1"/>
    <col min="1215" max="1215" width="9.1796875" style="3" customWidth="1"/>
    <col min="1216" max="1216" width="20.26953125" style="3" customWidth="1"/>
    <col min="1217" max="1457" width="8.81640625" style="3"/>
    <col min="1458" max="1458" width="25.26953125" style="3" customWidth="1"/>
    <col min="1459" max="1459" width="10.453125" style="3" customWidth="1"/>
    <col min="1460" max="1460" width="7.7265625" style="3" customWidth="1"/>
    <col min="1461" max="1461" width="10.1796875" style="3" customWidth="1"/>
    <col min="1462" max="1462" width="8.453125" style="3" customWidth="1"/>
    <col min="1463" max="1463" width="18.81640625" style="3" customWidth="1"/>
    <col min="1464" max="1464" width="9.81640625" style="3" customWidth="1"/>
    <col min="1465" max="1465" width="8.7265625" style="3" customWidth="1"/>
    <col min="1466" max="1466" width="29.26953125" style="3" customWidth="1"/>
    <col min="1467" max="1467" width="10.26953125" style="3" customWidth="1"/>
    <col min="1468" max="1470" width="8.81640625" style="3" customWidth="1"/>
    <col min="1471" max="1471" width="9.1796875" style="3" customWidth="1"/>
    <col min="1472" max="1472" width="20.26953125" style="3" customWidth="1"/>
    <col min="1473" max="1713" width="8.81640625" style="3"/>
    <col min="1714" max="1714" width="25.26953125" style="3" customWidth="1"/>
    <col min="1715" max="1715" width="10.453125" style="3" customWidth="1"/>
    <col min="1716" max="1716" width="7.7265625" style="3" customWidth="1"/>
    <col min="1717" max="1717" width="10.1796875" style="3" customWidth="1"/>
    <col min="1718" max="1718" width="8.453125" style="3" customWidth="1"/>
    <col min="1719" max="1719" width="18.81640625" style="3" customWidth="1"/>
    <col min="1720" max="1720" width="9.81640625" style="3" customWidth="1"/>
    <col min="1721" max="1721" width="8.7265625" style="3" customWidth="1"/>
    <col min="1722" max="1722" width="29.26953125" style="3" customWidth="1"/>
    <col min="1723" max="1723" width="10.26953125" style="3" customWidth="1"/>
    <col min="1724" max="1726" width="8.81640625" style="3" customWidth="1"/>
    <col min="1727" max="1727" width="9.1796875" style="3" customWidth="1"/>
    <col min="1728" max="1728" width="20.26953125" style="3" customWidth="1"/>
    <col min="1729" max="1969" width="8.81640625" style="3"/>
    <col min="1970" max="1970" width="25.26953125" style="3" customWidth="1"/>
    <col min="1971" max="1971" width="10.453125" style="3" customWidth="1"/>
    <col min="1972" max="1972" width="7.7265625" style="3" customWidth="1"/>
    <col min="1973" max="1973" width="10.1796875" style="3" customWidth="1"/>
    <col min="1974" max="1974" width="8.453125" style="3" customWidth="1"/>
    <col min="1975" max="1975" width="18.81640625" style="3" customWidth="1"/>
    <col min="1976" max="1976" width="9.81640625" style="3" customWidth="1"/>
    <col min="1977" max="1977" width="8.7265625" style="3" customWidth="1"/>
    <col min="1978" max="1978" width="29.26953125" style="3" customWidth="1"/>
    <col min="1979" max="1979" width="10.26953125" style="3" customWidth="1"/>
    <col min="1980" max="1982" width="8.81640625" style="3" customWidth="1"/>
    <col min="1983" max="1983" width="9.1796875" style="3" customWidth="1"/>
    <col min="1984" max="1984" width="20.26953125" style="3" customWidth="1"/>
    <col min="1985" max="2225" width="8.81640625" style="3"/>
    <col min="2226" max="2226" width="25.26953125" style="3" customWidth="1"/>
    <col min="2227" max="2227" width="10.453125" style="3" customWidth="1"/>
    <col min="2228" max="2228" width="7.7265625" style="3" customWidth="1"/>
    <col min="2229" max="2229" width="10.1796875" style="3" customWidth="1"/>
    <col min="2230" max="2230" width="8.453125" style="3" customWidth="1"/>
    <col min="2231" max="2231" width="18.81640625" style="3" customWidth="1"/>
    <col min="2232" max="2232" width="9.81640625" style="3" customWidth="1"/>
    <col min="2233" max="2233" width="8.7265625" style="3" customWidth="1"/>
    <col min="2234" max="2234" width="29.26953125" style="3" customWidth="1"/>
    <col min="2235" max="2235" width="10.26953125" style="3" customWidth="1"/>
    <col min="2236" max="2238" width="8.81640625" style="3" customWidth="1"/>
    <col min="2239" max="2239" width="9.1796875" style="3" customWidth="1"/>
    <col min="2240" max="2240" width="20.26953125" style="3" customWidth="1"/>
    <col min="2241" max="2481" width="8.81640625" style="3"/>
    <col min="2482" max="2482" width="25.26953125" style="3" customWidth="1"/>
    <col min="2483" max="2483" width="10.453125" style="3" customWidth="1"/>
    <col min="2484" max="2484" width="7.7265625" style="3" customWidth="1"/>
    <col min="2485" max="2485" width="10.1796875" style="3" customWidth="1"/>
    <col min="2486" max="2486" width="8.453125" style="3" customWidth="1"/>
    <col min="2487" max="2487" width="18.81640625" style="3" customWidth="1"/>
    <col min="2488" max="2488" width="9.81640625" style="3" customWidth="1"/>
    <col min="2489" max="2489" width="8.7265625" style="3" customWidth="1"/>
    <col min="2490" max="2490" width="29.26953125" style="3" customWidth="1"/>
    <col min="2491" max="2491" width="10.26953125" style="3" customWidth="1"/>
    <col min="2492" max="2494" width="8.81640625" style="3" customWidth="1"/>
    <col min="2495" max="2495" width="9.1796875" style="3" customWidth="1"/>
    <col min="2496" max="2496" width="20.26953125" style="3" customWidth="1"/>
    <col min="2497" max="2737" width="8.81640625" style="3"/>
    <col min="2738" max="2738" width="25.26953125" style="3" customWidth="1"/>
    <col min="2739" max="2739" width="10.453125" style="3" customWidth="1"/>
    <col min="2740" max="2740" width="7.7265625" style="3" customWidth="1"/>
    <col min="2741" max="2741" width="10.1796875" style="3" customWidth="1"/>
    <col min="2742" max="2742" width="8.453125" style="3" customWidth="1"/>
    <col min="2743" max="2743" width="18.81640625" style="3" customWidth="1"/>
    <col min="2744" max="2744" width="9.81640625" style="3" customWidth="1"/>
    <col min="2745" max="2745" width="8.7265625" style="3" customWidth="1"/>
    <col min="2746" max="2746" width="29.26953125" style="3" customWidth="1"/>
    <col min="2747" max="2747" width="10.26953125" style="3" customWidth="1"/>
    <col min="2748" max="2750" width="8.81640625" style="3" customWidth="1"/>
    <col min="2751" max="2751" width="9.1796875" style="3" customWidth="1"/>
    <col min="2752" max="2752" width="20.26953125" style="3" customWidth="1"/>
    <col min="2753" max="2993" width="8.81640625" style="3"/>
    <col min="2994" max="2994" width="25.26953125" style="3" customWidth="1"/>
    <col min="2995" max="2995" width="10.453125" style="3" customWidth="1"/>
    <col min="2996" max="2996" width="7.7265625" style="3" customWidth="1"/>
    <col min="2997" max="2997" width="10.1796875" style="3" customWidth="1"/>
    <col min="2998" max="2998" width="8.453125" style="3" customWidth="1"/>
    <col min="2999" max="2999" width="18.81640625" style="3" customWidth="1"/>
    <col min="3000" max="3000" width="9.81640625" style="3" customWidth="1"/>
    <col min="3001" max="3001" width="8.7265625" style="3" customWidth="1"/>
    <col min="3002" max="3002" width="29.26953125" style="3" customWidth="1"/>
    <col min="3003" max="3003" width="10.26953125" style="3" customWidth="1"/>
    <col min="3004" max="3006" width="8.81640625" style="3" customWidth="1"/>
    <col min="3007" max="3007" width="9.1796875" style="3" customWidth="1"/>
    <col min="3008" max="3008" width="20.26953125" style="3" customWidth="1"/>
    <col min="3009" max="3249" width="8.81640625" style="3"/>
    <col min="3250" max="3250" width="25.26953125" style="3" customWidth="1"/>
    <col min="3251" max="3251" width="10.453125" style="3" customWidth="1"/>
    <col min="3252" max="3252" width="7.7265625" style="3" customWidth="1"/>
    <col min="3253" max="3253" width="10.1796875" style="3" customWidth="1"/>
    <col min="3254" max="3254" width="8.453125" style="3" customWidth="1"/>
    <col min="3255" max="3255" width="18.81640625" style="3" customWidth="1"/>
    <col min="3256" max="3256" width="9.81640625" style="3" customWidth="1"/>
    <col min="3257" max="3257" width="8.7265625" style="3" customWidth="1"/>
    <col min="3258" max="3258" width="29.26953125" style="3" customWidth="1"/>
    <col min="3259" max="3259" width="10.26953125" style="3" customWidth="1"/>
    <col min="3260" max="3262" width="8.81640625" style="3" customWidth="1"/>
    <col min="3263" max="3263" width="9.1796875" style="3" customWidth="1"/>
    <col min="3264" max="3264" width="20.26953125" style="3" customWidth="1"/>
    <col min="3265" max="3505" width="8.81640625" style="3"/>
    <col min="3506" max="3506" width="25.26953125" style="3" customWidth="1"/>
    <col min="3507" max="3507" width="10.453125" style="3" customWidth="1"/>
    <col min="3508" max="3508" width="7.7265625" style="3" customWidth="1"/>
    <col min="3509" max="3509" width="10.1796875" style="3" customWidth="1"/>
    <col min="3510" max="3510" width="8.453125" style="3" customWidth="1"/>
    <col min="3511" max="3511" width="18.81640625" style="3" customWidth="1"/>
    <col min="3512" max="3512" width="9.81640625" style="3" customWidth="1"/>
    <col min="3513" max="3513" width="8.7265625" style="3" customWidth="1"/>
    <col min="3514" max="3514" width="29.26953125" style="3" customWidth="1"/>
    <col min="3515" max="3515" width="10.26953125" style="3" customWidth="1"/>
    <col min="3516" max="3518" width="8.81640625" style="3" customWidth="1"/>
    <col min="3519" max="3519" width="9.1796875" style="3" customWidth="1"/>
    <col min="3520" max="3520" width="20.26953125" style="3" customWidth="1"/>
    <col min="3521" max="3761" width="8.81640625" style="3"/>
    <col min="3762" max="3762" width="25.26953125" style="3" customWidth="1"/>
    <col min="3763" max="3763" width="10.453125" style="3" customWidth="1"/>
    <col min="3764" max="3764" width="7.7265625" style="3" customWidth="1"/>
    <col min="3765" max="3765" width="10.1796875" style="3" customWidth="1"/>
    <col min="3766" max="3766" width="8.453125" style="3" customWidth="1"/>
    <col min="3767" max="3767" width="18.81640625" style="3" customWidth="1"/>
    <col min="3768" max="3768" width="9.81640625" style="3" customWidth="1"/>
    <col min="3769" max="3769" width="8.7265625" style="3" customWidth="1"/>
    <col min="3770" max="3770" width="29.26953125" style="3" customWidth="1"/>
    <col min="3771" max="3771" width="10.26953125" style="3" customWidth="1"/>
    <col min="3772" max="3774" width="8.81640625" style="3" customWidth="1"/>
    <col min="3775" max="3775" width="9.1796875" style="3" customWidth="1"/>
    <col min="3776" max="3776" width="20.26953125" style="3" customWidth="1"/>
    <col min="3777" max="4017" width="8.81640625" style="3"/>
    <col min="4018" max="4018" width="25.26953125" style="3" customWidth="1"/>
    <col min="4019" max="4019" width="10.453125" style="3" customWidth="1"/>
    <col min="4020" max="4020" width="7.7265625" style="3" customWidth="1"/>
    <col min="4021" max="4021" width="10.1796875" style="3" customWidth="1"/>
    <col min="4022" max="4022" width="8.453125" style="3" customWidth="1"/>
    <col min="4023" max="4023" width="18.81640625" style="3" customWidth="1"/>
    <col min="4024" max="4024" width="9.81640625" style="3" customWidth="1"/>
    <col min="4025" max="4025" width="8.7265625" style="3" customWidth="1"/>
    <col min="4026" max="4026" width="29.26953125" style="3" customWidth="1"/>
    <col min="4027" max="4027" width="10.26953125" style="3" customWidth="1"/>
    <col min="4028" max="4030" width="8.81640625" style="3" customWidth="1"/>
    <col min="4031" max="4031" width="9.1796875" style="3" customWidth="1"/>
    <col min="4032" max="4032" width="20.26953125" style="3" customWidth="1"/>
    <col min="4033" max="4273" width="8.81640625" style="3"/>
    <col min="4274" max="4274" width="25.26953125" style="3" customWidth="1"/>
    <col min="4275" max="4275" width="10.453125" style="3" customWidth="1"/>
    <col min="4276" max="4276" width="7.7265625" style="3" customWidth="1"/>
    <col min="4277" max="4277" width="10.1796875" style="3" customWidth="1"/>
    <col min="4278" max="4278" width="8.453125" style="3" customWidth="1"/>
    <col min="4279" max="4279" width="18.81640625" style="3" customWidth="1"/>
    <col min="4280" max="4280" width="9.81640625" style="3" customWidth="1"/>
    <col min="4281" max="4281" width="8.7265625" style="3" customWidth="1"/>
    <col min="4282" max="4282" width="29.26953125" style="3" customWidth="1"/>
    <col min="4283" max="4283" width="10.26953125" style="3" customWidth="1"/>
    <col min="4284" max="4286" width="8.81640625" style="3" customWidth="1"/>
    <col min="4287" max="4287" width="9.1796875" style="3" customWidth="1"/>
    <col min="4288" max="4288" width="20.26953125" style="3" customWidth="1"/>
    <col min="4289" max="4529" width="8.81640625" style="3"/>
    <col min="4530" max="4530" width="25.26953125" style="3" customWidth="1"/>
    <col min="4531" max="4531" width="10.453125" style="3" customWidth="1"/>
    <col min="4532" max="4532" width="7.7265625" style="3" customWidth="1"/>
    <col min="4533" max="4533" width="10.1796875" style="3" customWidth="1"/>
    <col min="4534" max="4534" width="8.453125" style="3" customWidth="1"/>
    <col min="4535" max="4535" width="18.81640625" style="3" customWidth="1"/>
    <col min="4536" max="4536" width="9.81640625" style="3" customWidth="1"/>
    <col min="4537" max="4537" width="8.7265625" style="3" customWidth="1"/>
    <col min="4538" max="4538" width="29.26953125" style="3" customWidth="1"/>
    <col min="4539" max="4539" width="10.26953125" style="3" customWidth="1"/>
    <col min="4540" max="4542" width="8.81640625" style="3" customWidth="1"/>
    <col min="4543" max="4543" width="9.1796875" style="3" customWidth="1"/>
    <col min="4544" max="4544" width="20.26953125" style="3" customWidth="1"/>
    <col min="4545" max="4785" width="8.81640625" style="3"/>
    <col min="4786" max="4786" width="25.26953125" style="3" customWidth="1"/>
    <col min="4787" max="4787" width="10.453125" style="3" customWidth="1"/>
    <col min="4788" max="4788" width="7.7265625" style="3" customWidth="1"/>
    <col min="4789" max="4789" width="10.1796875" style="3" customWidth="1"/>
    <col min="4790" max="4790" width="8.453125" style="3" customWidth="1"/>
    <col min="4791" max="4791" width="18.81640625" style="3" customWidth="1"/>
    <col min="4792" max="4792" width="9.81640625" style="3" customWidth="1"/>
    <col min="4793" max="4793" width="8.7265625" style="3" customWidth="1"/>
    <col min="4794" max="4794" width="29.26953125" style="3" customWidth="1"/>
    <col min="4795" max="4795" width="10.26953125" style="3" customWidth="1"/>
    <col min="4796" max="4798" width="8.81640625" style="3" customWidth="1"/>
    <col min="4799" max="4799" width="9.1796875" style="3" customWidth="1"/>
    <col min="4800" max="4800" width="20.26953125" style="3" customWidth="1"/>
    <col min="4801" max="5041" width="8.81640625" style="3"/>
    <col min="5042" max="5042" width="25.26953125" style="3" customWidth="1"/>
    <col min="5043" max="5043" width="10.453125" style="3" customWidth="1"/>
    <col min="5044" max="5044" width="7.7265625" style="3" customWidth="1"/>
    <col min="5045" max="5045" width="10.1796875" style="3" customWidth="1"/>
    <col min="5046" max="5046" width="8.453125" style="3" customWidth="1"/>
    <col min="5047" max="5047" width="18.81640625" style="3" customWidth="1"/>
    <col min="5048" max="5048" width="9.81640625" style="3" customWidth="1"/>
    <col min="5049" max="5049" width="8.7265625" style="3" customWidth="1"/>
    <col min="5050" max="5050" width="29.26953125" style="3" customWidth="1"/>
    <col min="5051" max="5051" width="10.26953125" style="3" customWidth="1"/>
    <col min="5052" max="5054" width="8.81640625" style="3" customWidth="1"/>
    <col min="5055" max="5055" width="9.1796875" style="3" customWidth="1"/>
    <col min="5056" max="5056" width="20.26953125" style="3" customWidth="1"/>
    <col min="5057" max="5297" width="8.81640625" style="3"/>
    <col min="5298" max="5298" width="25.26953125" style="3" customWidth="1"/>
    <col min="5299" max="5299" width="10.453125" style="3" customWidth="1"/>
    <col min="5300" max="5300" width="7.7265625" style="3" customWidth="1"/>
    <col min="5301" max="5301" width="10.1796875" style="3" customWidth="1"/>
    <col min="5302" max="5302" width="8.453125" style="3" customWidth="1"/>
    <col min="5303" max="5303" width="18.81640625" style="3" customWidth="1"/>
    <col min="5304" max="5304" width="9.81640625" style="3" customWidth="1"/>
    <col min="5305" max="5305" width="8.7265625" style="3" customWidth="1"/>
    <col min="5306" max="5306" width="29.26953125" style="3" customWidth="1"/>
    <col min="5307" max="5307" width="10.26953125" style="3" customWidth="1"/>
    <col min="5308" max="5310" width="8.81640625" style="3" customWidth="1"/>
    <col min="5311" max="5311" width="9.1796875" style="3" customWidth="1"/>
    <col min="5312" max="5312" width="20.26953125" style="3" customWidth="1"/>
    <col min="5313" max="5553" width="8.81640625" style="3"/>
    <col min="5554" max="5554" width="25.26953125" style="3" customWidth="1"/>
    <col min="5555" max="5555" width="10.453125" style="3" customWidth="1"/>
    <col min="5556" max="5556" width="7.7265625" style="3" customWidth="1"/>
    <col min="5557" max="5557" width="10.1796875" style="3" customWidth="1"/>
    <col min="5558" max="5558" width="8.453125" style="3" customWidth="1"/>
    <col min="5559" max="5559" width="18.81640625" style="3" customWidth="1"/>
    <col min="5560" max="5560" width="9.81640625" style="3" customWidth="1"/>
    <col min="5561" max="5561" width="8.7265625" style="3" customWidth="1"/>
    <col min="5562" max="5562" width="29.26953125" style="3" customWidth="1"/>
    <col min="5563" max="5563" width="10.26953125" style="3" customWidth="1"/>
    <col min="5564" max="5566" width="8.81640625" style="3" customWidth="1"/>
    <col min="5567" max="5567" width="9.1796875" style="3" customWidth="1"/>
    <col min="5568" max="5568" width="20.26953125" style="3" customWidth="1"/>
    <col min="5569" max="5809" width="8.81640625" style="3"/>
    <col min="5810" max="5810" width="25.26953125" style="3" customWidth="1"/>
    <col min="5811" max="5811" width="10.453125" style="3" customWidth="1"/>
    <col min="5812" max="5812" width="7.7265625" style="3" customWidth="1"/>
    <col min="5813" max="5813" width="10.1796875" style="3" customWidth="1"/>
    <col min="5814" max="5814" width="8.453125" style="3" customWidth="1"/>
    <col min="5815" max="5815" width="18.81640625" style="3" customWidth="1"/>
    <col min="5816" max="5816" width="9.81640625" style="3" customWidth="1"/>
    <col min="5817" max="5817" width="8.7265625" style="3" customWidth="1"/>
    <col min="5818" max="5818" width="29.26953125" style="3" customWidth="1"/>
    <col min="5819" max="5819" width="10.26953125" style="3" customWidth="1"/>
    <col min="5820" max="5822" width="8.81640625" style="3" customWidth="1"/>
    <col min="5823" max="5823" width="9.1796875" style="3" customWidth="1"/>
    <col min="5824" max="5824" width="20.26953125" style="3" customWidth="1"/>
    <col min="5825" max="6065" width="8.81640625" style="3"/>
    <col min="6066" max="6066" width="25.26953125" style="3" customWidth="1"/>
    <col min="6067" max="6067" width="10.453125" style="3" customWidth="1"/>
    <col min="6068" max="6068" width="7.7265625" style="3" customWidth="1"/>
    <col min="6069" max="6069" width="10.1796875" style="3" customWidth="1"/>
    <col min="6070" max="6070" width="8.453125" style="3" customWidth="1"/>
    <col min="6071" max="6071" width="18.81640625" style="3" customWidth="1"/>
    <col min="6072" max="6072" width="9.81640625" style="3" customWidth="1"/>
    <col min="6073" max="6073" width="8.7265625" style="3" customWidth="1"/>
    <col min="6074" max="6074" width="29.26953125" style="3" customWidth="1"/>
    <col min="6075" max="6075" width="10.26953125" style="3" customWidth="1"/>
    <col min="6076" max="6078" width="8.81640625" style="3" customWidth="1"/>
    <col min="6079" max="6079" width="9.1796875" style="3" customWidth="1"/>
    <col min="6080" max="6080" width="20.26953125" style="3" customWidth="1"/>
    <col min="6081" max="6321" width="8.81640625" style="3"/>
    <col min="6322" max="6322" width="25.26953125" style="3" customWidth="1"/>
    <col min="6323" max="6323" width="10.453125" style="3" customWidth="1"/>
    <col min="6324" max="6324" width="7.7265625" style="3" customWidth="1"/>
    <col min="6325" max="6325" width="10.1796875" style="3" customWidth="1"/>
    <col min="6326" max="6326" width="8.453125" style="3" customWidth="1"/>
    <col min="6327" max="6327" width="18.81640625" style="3" customWidth="1"/>
    <col min="6328" max="6328" width="9.81640625" style="3" customWidth="1"/>
    <col min="6329" max="6329" width="8.7265625" style="3" customWidth="1"/>
    <col min="6330" max="6330" width="29.26953125" style="3" customWidth="1"/>
    <col min="6331" max="6331" width="10.26953125" style="3" customWidth="1"/>
    <col min="6332" max="6334" width="8.81640625" style="3" customWidth="1"/>
    <col min="6335" max="6335" width="9.1796875" style="3" customWidth="1"/>
    <col min="6336" max="6336" width="20.26953125" style="3" customWidth="1"/>
    <col min="6337" max="6577" width="8.81640625" style="3"/>
    <col min="6578" max="6578" width="25.26953125" style="3" customWidth="1"/>
    <col min="6579" max="6579" width="10.453125" style="3" customWidth="1"/>
    <col min="6580" max="6580" width="7.7265625" style="3" customWidth="1"/>
    <col min="6581" max="6581" width="10.1796875" style="3" customWidth="1"/>
    <col min="6582" max="6582" width="8.453125" style="3" customWidth="1"/>
    <col min="6583" max="6583" width="18.81640625" style="3" customWidth="1"/>
    <col min="6584" max="6584" width="9.81640625" style="3" customWidth="1"/>
    <col min="6585" max="6585" width="8.7265625" style="3" customWidth="1"/>
    <col min="6586" max="6586" width="29.26953125" style="3" customWidth="1"/>
    <col min="6587" max="6587" width="10.26953125" style="3" customWidth="1"/>
    <col min="6588" max="6590" width="8.81640625" style="3" customWidth="1"/>
    <col min="6591" max="6591" width="9.1796875" style="3" customWidth="1"/>
    <col min="6592" max="6592" width="20.26953125" style="3" customWidth="1"/>
    <col min="6593" max="6833" width="8.81640625" style="3"/>
    <col min="6834" max="6834" width="25.26953125" style="3" customWidth="1"/>
    <col min="6835" max="6835" width="10.453125" style="3" customWidth="1"/>
    <col min="6836" max="6836" width="7.7265625" style="3" customWidth="1"/>
    <col min="6837" max="6837" width="10.1796875" style="3" customWidth="1"/>
    <col min="6838" max="6838" width="8.453125" style="3" customWidth="1"/>
    <col min="6839" max="6839" width="18.81640625" style="3" customWidth="1"/>
    <col min="6840" max="6840" width="9.81640625" style="3" customWidth="1"/>
    <col min="6841" max="6841" width="8.7265625" style="3" customWidth="1"/>
    <col min="6842" max="6842" width="29.26953125" style="3" customWidth="1"/>
    <col min="6843" max="6843" width="10.26953125" style="3" customWidth="1"/>
    <col min="6844" max="6846" width="8.81640625" style="3" customWidth="1"/>
    <col min="6847" max="6847" width="9.1796875" style="3" customWidth="1"/>
    <col min="6848" max="6848" width="20.26953125" style="3" customWidth="1"/>
    <col min="6849" max="7089" width="8.81640625" style="3"/>
    <col min="7090" max="7090" width="25.26953125" style="3" customWidth="1"/>
    <col min="7091" max="7091" width="10.453125" style="3" customWidth="1"/>
    <col min="7092" max="7092" width="7.7265625" style="3" customWidth="1"/>
    <col min="7093" max="7093" width="10.1796875" style="3" customWidth="1"/>
    <col min="7094" max="7094" width="8.453125" style="3" customWidth="1"/>
    <col min="7095" max="7095" width="18.81640625" style="3" customWidth="1"/>
    <col min="7096" max="7096" width="9.81640625" style="3" customWidth="1"/>
    <col min="7097" max="7097" width="8.7265625" style="3" customWidth="1"/>
    <col min="7098" max="7098" width="29.26953125" style="3" customWidth="1"/>
    <col min="7099" max="7099" width="10.26953125" style="3" customWidth="1"/>
    <col min="7100" max="7102" width="8.81640625" style="3" customWidth="1"/>
    <col min="7103" max="7103" width="9.1796875" style="3" customWidth="1"/>
    <col min="7104" max="7104" width="20.26953125" style="3" customWidth="1"/>
    <col min="7105" max="7345" width="8.81640625" style="3"/>
    <col min="7346" max="7346" width="25.26953125" style="3" customWidth="1"/>
    <col min="7347" max="7347" width="10.453125" style="3" customWidth="1"/>
    <col min="7348" max="7348" width="7.7265625" style="3" customWidth="1"/>
    <col min="7349" max="7349" width="10.1796875" style="3" customWidth="1"/>
    <col min="7350" max="7350" width="8.453125" style="3" customWidth="1"/>
    <col min="7351" max="7351" width="18.81640625" style="3" customWidth="1"/>
    <col min="7352" max="7352" width="9.81640625" style="3" customWidth="1"/>
    <col min="7353" max="7353" width="8.7265625" style="3" customWidth="1"/>
    <col min="7354" max="7354" width="29.26953125" style="3" customWidth="1"/>
    <col min="7355" max="7355" width="10.26953125" style="3" customWidth="1"/>
    <col min="7356" max="7358" width="8.81640625" style="3" customWidth="1"/>
    <col min="7359" max="7359" width="9.1796875" style="3" customWidth="1"/>
    <col min="7360" max="7360" width="20.26953125" style="3" customWidth="1"/>
    <col min="7361" max="7601" width="8.81640625" style="3"/>
    <col min="7602" max="7602" width="25.26953125" style="3" customWidth="1"/>
    <col min="7603" max="7603" width="10.453125" style="3" customWidth="1"/>
    <col min="7604" max="7604" width="7.7265625" style="3" customWidth="1"/>
    <col min="7605" max="7605" width="10.1796875" style="3" customWidth="1"/>
    <col min="7606" max="7606" width="8.453125" style="3" customWidth="1"/>
    <col min="7607" max="7607" width="18.81640625" style="3" customWidth="1"/>
    <col min="7608" max="7608" width="9.81640625" style="3" customWidth="1"/>
    <col min="7609" max="7609" width="8.7265625" style="3" customWidth="1"/>
    <col min="7610" max="7610" width="29.26953125" style="3" customWidth="1"/>
    <col min="7611" max="7611" width="10.26953125" style="3" customWidth="1"/>
    <col min="7612" max="7614" width="8.81640625" style="3" customWidth="1"/>
    <col min="7615" max="7615" width="9.1796875" style="3" customWidth="1"/>
    <col min="7616" max="7616" width="20.26953125" style="3" customWidth="1"/>
    <col min="7617" max="7857" width="8.81640625" style="3"/>
    <col min="7858" max="7858" width="25.26953125" style="3" customWidth="1"/>
    <col min="7859" max="7859" width="10.453125" style="3" customWidth="1"/>
    <col min="7860" max="7860" width="7.7265625" style="3" customWidth="1"/>
    <col min="7861" max="7861" width="10.1796875" style="3" customWidth="1"/>
    <col min="7862" max="7862" width="8.453125" style="3" customWidth="1"/>
    <col min="7863" max="7863" width="18.81640625" style="3" customWidth="1"/>
    <col min="7864" max="7864" width="9.81640625" style="3" customWidth="1"/>
    <col min="7865" max="7865" width="8.7265625" style="3" customWidth="1"/>
    <col min="7866" max="7866" width="29.26953125" style="3" customWidth="1"/>
    <col min="7867" max="7867" width="10.26953125" style="3" customWidth="1"/>
    <col min="7868" max="7870" width="8.81640625" style="3" customWidth="1"/>
    <col min="7871" max="7871" width="9.1796875" style="3" customWidth="1"/>
    <col min="7872" max="7872" width="20.26953125" style="3" customWidth="1"/>
    <col min="7873" max="8113" width="8.81640625" style="3"/>
    <col min="8114" max="8114" width="25.26953125" style="3" customWidth="1"/>
    <col min="8115" max="8115" width="10.453125" style="3" customWidth="1"/>
    <col min="8116" max="8116" width="7.7265625" style="3" customWidth="1"/>
    <col min="8117" max="8117" width="10.1796875" style="3" customWidth="1"/>
    <col min="8118" max="8118" width="8.453125" style="3" customWidth="1"/>
    <col min="8119" max="8119" width="18.81640625" style="3" customWidth="1"/>
    <col min="8120" max="8120" width="9.81640625" style="3" customWidth="1"/>
    <col min="8121" max="8121" width="8.7265625" style="3" customWidth="1"/>
    <col min="8122" max="8122" width="29.26953125" style="3" customWidth="1"/>
    <col min="8123" max="8123" width="10.26953125" style="3" customWidth="1"/>
    <col min="8124" max="8126" width="8.81640625" style="3" customWidth="1"/>
    <col min="8127" max="8127" width="9.1796875" style="3" customWidth="1"/>
    <col min="8128" max="8128" width="20.26953125" style="3" customWidth="1"/>
    <col min="8129" max="8369" width="8.81640625" style="3"/>
    <col min="8370" max="8370" width="25.26953125" style="3" customWidth="1"/>
    <col min="8371" max="8371" width="10.453125" style="3" customWidth="1"/>
    <col min="8372" max="8372" width="7.7265625" style="3" customWidth="1"/>
    <col min="8373" max="8373" width="10.1796875" style="3" customWidth="1"/>
    <col min="8374" max="8374" width="8.453125" style="3" customWidth="1"/>
    <col min="8375" max="8375" width="18.81640625" style="3" customWidth="1"/>
    <col min="8376" max="8376" width="9.81640625" style="3" customWidth="1"/>
    <col min="8377" max="8377" width="8.7265625" style="3" customWidth="1"/>
    <col min="8378" max="8378" width="29.26953125" style="3" customWidth="1"/>
    <col min="8379" max="8379" width="10.26953125" style="3" customWidth="1"/>
    <col min="8380" max="8382" width="8.81640625" style="3" customWidth="1"/>
    <col min="8383" max="8383" width="9.1796875" style="3" customWidth="1"/>
    <col min="8384" max="8384" width="20.26953125" style="3" customWidth="1"/>
    <col min="8385" max="8625" width="8.81640625" style="3"/>
    <col min="8626" max="8626" width="25.26953125" style="3" customWidth="1"/>
    <col min="8627" max="8627" width="10.453125" style="3" customWidth="1"/>
    <col min="8628" max="8628" width="7.7265625" style="3" customWidth="1"/>
    <col min="8629" max="8629" width="10.1796875" style="3" customWidth="1"/>
    <col min="8630" max="8630" width="8.453125" style="3" customWidth="1"/>
    <col min="8631" max="8631" width="18.81640625" style="3" customWidth="1"/>
    <col min="8632" max="8632" width="9.81640625" style="3" customWidth="1"/>
    <col min="8633" max="8633" width="8.7265625" style="3" customWidth="1"/>
    <col min="8634" max="8634" width="29.26953125" style="3" customWidth="1"/>
    <col min="8635" max="8635" width="10.26953125" style="3" customWidth="1"/>
    <col min="8636" max="8638" width="8.81640625" style="3" customWidth="1"/>
    <col min="8639" max="8639" width="9.1796875" style="3" customWidth="1"/>
    <col min="8640" max="8640" width="20.26953125" style="3" customWidth="1"/>
    <col min="8641" max="8881" width="8.81640625" style="3"/>
    <col min="8882" max="8882" width="25.26953125" style="3" customWidth="1"/>
    <col min="8883" max="8883" width="10.453125" style="3" customWidth="1"/>
    <col min="8884" max="8884" width="7.7265625" style="3" customWidth="1"/>
    <col min="8885" max="8885" width="10.1796875" style="3" customWidth="1"/>
    <col min="8886" max="8886" width="8.453125" style="3" customWidth="1"/>
    <col min="8887" max="8887" width="18.81640625" style="3" customWidth="1"/>
    <col min="8888" max="8888" width="9.81640625" style="3" customWidth="1"/>
    <col min="8889" max="8889" width="8.7265625" style="3" customWidth="1"/>
    <col min="8890" max="8890" width="29.26953125" style="3" customWidth="1"/>
    <col min="8891" max="8891" width="10.26953125" style="3" customWidth="1"/>
    <col min="8892" max="8894" width="8.81640625" style="3" customWidth="1"/>
    <col min="8895" max="8895" width="9.1796875" style="3" customWidth="1"/>
    <col min="8896" max="8896" width="20.26953125" style="3" customWidth="1"/>
    <col min="8897" max="9137" width="8.81640625" style="3"/>
    <col min="9138" max="9138" width="25.26953125" style="3" customWidth="1"/>
    <col min="9139" max="9139" width="10.453125" style="3" customWidth="1"/>
    <col min="9140" max="9140" width="7.7265625" style="3" customWidth="1"/>
    <col min="9141" max="9141" width="10.1796875" style="3" customWidth="1"/>
    <col min="9142" max="9142" width="8.453125" style="3" customWidth="1"/>
    <col min="9143" max="9143" width="18.81640625" style="3" customWidth="1"/>
    <col min="9144" max="9144" width="9.81640625" style="3" customWidth="1"/>
    <col min="9145" max="9145" width="8.7265625" style="3" customWidth="1"/>
    <col min="9146" max="9146" width="29.26953125" style="3" customWidth="1"/>
    <col min="9147" max="9147" width="10.26953125" style="3" customWidth="1"/>
    <col min="9148" max="9150" width="8.81640625" style="3" customWidth="1"/>
    <col min="9151" max="9151" width="9.1796875" style="3" customWidth="1"/>
    <col min="9152" max="9152" width="20.26953125" style="3" customWidth="1"/>
    <col min="9153" max="9393" width="8.81640625" style="3"/>
    <col min="9394" max="9394" width="25.26953125" style="3" customWidth="1"/>
    <col min="9395" max="9395" width="10.453125" style="3" customWidth="1"/>
    <col min="9396" max="9396" width="7.7265625" style="3" customWidth="1"/>
    <col min="9397" max="9397" width="10.1796875" style="3" customWidth="1"/>
    <col min="9398" max="9398" width="8.453125" style="3" customWidth="1"/>
    <col min="9399" max="9399" width="18.81640625" style="3" customWidth="1"/>
    <col min="9400" max="9400" width="9.81640625" style="3" customWidth="1"/>
    <col min="9401" max="9401" width="8.7265625" style="3" customWidth="1"/>
    <col min="9402" max="9402" width="29.26953125" style="3" customWidth="1"/>
    <col min="9403" max="9403" width="10.26953125" style="3" customWidth="1"/>
    <col min="9404" max="9406" width="8.81640625" style="3" customWidth="1"/>
    <col min="9407" max="9407" width="9.1796875" style="3" customWidth="1"/>
    <col min="9408" max="9408" width="20.26953125" style="3" customWidth="1"/>
    <col min="9409" max="9649" width="8.81640625" style="3"/>
    <col min="9650" max="9650" width="25.26953125" style="3" customWidth="1"/>
    <col min="9651" max="9651" width="10.453125" style="3" customWidth="1"/>
    <col min="9652" max="9652" width="7.7265625" style="3" customWidth="1"/>
    <col min="9653" max="9653" width="10.1796875" style="3" customWidth="1"/>
    <col min="9654" max="9654" width="8.453125" style="3" customWidth="1"/>
    <col min="9655" max="9655" width="18.81640625" style="3" customWidth="1"/>
    <col min="9656" max="9656" width="9.81640625" style="3" customWidth="1"/>
    <col min="9657" max="9657" width="8.7265625" style="3" customWidth="1"/>
    <col min="9658" max="9658" width="29.26953125" style="3" customWidth="1"/>
    <col min="9659" max="9659" width="10.26953125" style="3" customWidth="1"/>
    <col min="9660" max="9662" width="8.81640625" style="3" customWidth="1"/>
    <col min="9663" max="9663" width="9.1796875" style="3" customWidth="1"/>
    <col min="9664" max="9664" width="20.26953125" style="3" customWidth="1"/>
    <col min="9665" max="9905" width="8.81640625" style="3"/>
    <col min="9906" max="9906" width="25.26953125" style="3" customWidth="1"/>
    <col min="9907" max="9907" width="10.453125" style="3" customWidth="1"/>
    <col min="9908" max="9908" width="7.7265625" style="3" customWidth="1"/>
    <col min="9909" max="9909" width="10.1796875" style="3" customWidth="1"/>
    <col min="9910" max="9910" width="8.453125" style="3" customWidth="1"/>
    <col min="9911" max="9911" width="18.81640625" style="3" customWidth="1"/>
    <col min="9912" max="9912" width="9.81640625" style="3" customWidth="1"/>
    <col min="9913" max="9913" width="8.7265625" style="3" customWidth="1"/>
    <col min="9914" max="9914" width="29.26953125" style="3" customWidth="1"/>
    <col min="9915" max="9915" width="10.26953125" style="3" customWidth="1"/>
    <col min="9916" max="9918" width="8.81640625" style="3" customWidth="1"/>
    <col min="9919" max="9919" width="9.1796875" style="3" customWidth="1"/>
    <col min="9920" max="9920" width="20.26953125" style="3" customWidth="1"/>
    <col min="9921" max="10161" width="8.81640625" style="3"/>
    <col min="10162" max="10162" width="25.26953125" style="3" customWidth="1"/>
    <col min="10163" max="10163" width="10.453125" style="3" customWidth="1"/>
    <col min="10164" max="10164" width="7.7265625" style="3" customWidth="1"/>
    <col min="10165" max="10165" width="10.1796875" style="3" customWidth="1"/>
    <col min="10166" max="10166" width="8.453125" style="3" customWidth="1"/>
    <col min="10167" max="10167" width="18.81640625" style="3" customWidth="1"/>
    <col min="10168" max="10168" width="9.81640625" style="3" customWidth="1"/>
    <col min="10169" max="10169" width="8.7265625" style="3" customWidth="1"/>
    <col min="10170" max="10170" width="29.26953125" style="3" customWidth="1"/>
    <col min="10171" max="10171" width="10.26953125" style="3" customWidth="1"/>
    <col min="10172" max="10174" width="8.81640625" style="3" customWidth="1"/>
    <col min="10175" max="10175" width="9.1796875" style="3" customWidth="1"/>
    <col min="10176" max="10176" width="20.26953125" style="3" customWidth="1"/>
    <col min="10177" max="10417" width="8.81640625" style="3"/>
    <col min="10418" max="10418" width="25.26953125" style="3" customWidth="1"/>
    <col min="10419" max="10419" width="10.453125" style="3" customWidth="1"/>
    <col min="10420" max="10420" width="7.7265625" style="3" customWidth="1"/>
    <col min="10421" max="10421" width="10.1796875" style="3" customWidth="1"/>
    <col min="10422" max="10422" width="8.453125" style="3" customWidth="1"/>
    <col min="10423" max="10423" width="18.81640625" style="3" customWidth="1"/>
    <col min="10424" max="10424" width="9.81640625" style="3" customWidth="1"/>
    <col min="10425" max="10425" width="8.7265625" style="3" customWidth="1"/>
    <col min="10426" max="10426" width="29.26953125" style="3" customWidth="1"/>
    <col min="10427" max="10427" width="10.26953125" style="3" customWidth="1"/>
    <col min="10428" max="10430" width="8.81640625" style="3" customWidth="1"/>
    <col min="10431" max="10431" width="9.1796875" style="3" customWidth="1"/>
    <col min="10432" max="10432" width="20.26953125" style="3" customWidth="1"/>
    <col min="10433" max="10673" width="8.81640625" style="3"/>
    <col min="10674" max="10674" width="25.26953125" style="3" customWidth="1"/>
    <col min="10675" max="10675" width="10.453125" style="3" customWidth="1"/>
    <col min="10676" max="10676" width="7.7265625" style="3" customWidth="1"/>
    <col min="10677" max="10677" width="10.1796875" style="3" customWidth="1"/>
    <col min="10678" max="10678" width="8.453125" style="3" customWidth="1"/>
    <col min="10679" max="10679" width="18.81640625" style="3" customWidth="1"/>
    <col min="10680" max="10680" width="9.81640625" style="3" customWidth="1"/>
    <col min="10681" max="10681" width="8.7265625" style="3" customWidth="1"/>
    <col min="10682" max="10682" width="29.26953125" style="3" customWidth="1"/>
    <col min="10683" max="10683" width="10.26953125" style="3" customWidth="1"/>
    <col min="10684" max="10686" width="8.81640625" style="3" customWidth="1"/>
    <col min="10687" max="10687" width="9.1796875" style="3" customWidth="1"/>
    <col min="10688" max="10688" width="20.26953125" style="3" customWidth="1"/>
    <col min="10689" max="10929" width="8.81640625" style="3"/>
    <col min="10930" max="10930" width="25.26953125" style="3" customWidth="1"/>
    <col min="10931" max="10931" width="10.453125" style="3" customWidth="1"/>
    <col min="10932" max="10932" width="7.7265625" style="3" customWidth="1"/>
    <col min="10933" max="10933" width="10.1796875" style="3" customWidth="1"/>
    <col min="10934" max="10934" width="8.453125" style="3" customWidth="1"/>
    <col min="10935" max="10935" width="18.81640625" style="3" customWidth="1"/>
    <col min="10936" max="10936" width="9.81640625" style="3" customWidth="1"/>
    <col min="10937" max="10937" width="8.7265625" style="3" customWidth="1"/>
    <col min="10938" max="10938" width="29.26953125" style="3" customWidth="1"/>
    <col min="10939" max="10939" width="10.26953125" style="3" customWidth="1"/>
    <col min="10940" max="10942" width="8.81640625" style="3" customWidth="1"/>
    <col min="10943" max="10943" width="9.1796875" style="3" customWidth="1"/>
    <col min="10944" max="10944" width="20.26953125" style="3" customWidth="1"/>
    <col min="10945" max="11185" width="8.81640625" style="3"/>
    <col min="11186" max="11186" width="25.26953125" style="3" customWidth="1"/>
    <col min="11187" max="11187" width="10.453125" style="3" customWidth="1"/>
    <col min="11188" max="11188" width="7.7265625" style="3" customWidth="1"/>
    <col min="11189" max="11189" width="10.1796875" style="3" customWidth="1"/>
    <col min="11190" max="11190" width="8.453125" style="3" customWidth="1"/>
    <col min="11191" max="11191" width="18.81640625" style="3" customWidth="1"/>
    <col min="11192" max="11192" width="9.81640625" style="3" customWidth="1"/>
    <col min="11193" max="11193" width="8.7265625" style="3" customWidth="1"/>
    <col min="11194" max="11194" width="29.26953125" style="3" customWidth="1"/>
    <col min="11195" max="11195" width="10.26953125" style="3" customWidth="1"/>
    <col min="11196" max="11198" width="8.81640625" style="3" customWidth="1"/>
    <col min="11199" max="11199" width="9.1796875" style="3" customWidth="1"/>
    <col min="11200" max="11200" width="20.26953125" style="3" customWidth="1"/>
    <col min="11201" max="11441" width="8.81640625" style="3"/>
    <col min="11442" max="11442" width="25.26953125" style="3" customWidth="1"/>
    <col min="11443" max="11443" width="10.453125" style="3" customWidth="1"/>
    <col min="11444" max="11444" width="7.7265625" style="3" customWidth="1"/>
    <col min="11445" max="11445" width="10.1796875" style="3" customWidth="1"/>
    <col min="11446" max="11446" width="8.453125" style="3" customWidth="1"/>
    <col min="11447" max="11447" width="18.81640625" style="3" customWidth="1"/>
    <col min="11448" max="11448" width="9.81640625" style="3" customWidth="1"/>
    <col min="11449" max="11449" width="8.7265625" style="3" customWidth="1"/>
    <col min="11450" max="11450" width="29.26953125" style="3" customWidth="1"/>
    <col min="11451" max="11451" width="10.26953125" style="3" customWidth="1"/>
    <col min="11452" max="11454" width="8.81640625" style="3" customWidth="1"/>
    <col min="11455" max="11455" width="9.1796875" style="3" customWidth="1"/>
    <col min="11456" max="11456" width="20.26953125" style="3" customWidth="1"/>
    <col min="11457" max="11697" width="8.81640625" style="3"/>
    <col min="11698" max="11698" width="25.26953125" style="3" customWidth="1"/>
    <col min="11699" max="11699" width="10.453125" style="3" customWidth="1"/>
    <col min="11700" max="11700" width="7.7265625" style="3" customWidth="1"/>
    <col min="11701" max="11701" width="10.1796875" style="3" customWidth="1"/>
    <col min="11702" max="11702" width="8.453125" style="3" customWidth="1"/>
    <col min="11703" max="11703" width="18.81640625" style="3" customWidth="1"/>
    <col min="11704" max="11704" width="9.81640625" style="3" customWidth="1"/>
    <col min="11705" max="11705" width="8.7265625" style="3" customWidth="1"/>
    <col min="11706" max="11706" width="29.26953125" style="3" customWidth="1"/>
    <col min="11707" max="11707" width="10.26953125" style="3" customWidth="1"/>
    <col min="11708" max="11710" width="8.81640625" style="3" customWidth="1"/>
    <col min="11711" max="11711" width="9.1796875" style="3" customWidth="1"/>
    <col min="11712" max="11712" width="20.26953125" style="3" customWidth="1"/>
    <col min="11713" max="11953" width="8.81640625" style="3"/>
    <col min="11954" max="11954" width="25.26953125" style="3" customWidth="1"/>
    <col min="11955" max="11955" width="10.453125" style="3" customWidth="1"/>
    <col min="11956" max="11956" width="7.7265625" style="3" customWidth="1"/>
    <col min="11957" max="11957" width="10.1796875" style="3" customWidth="1"/>
    <col min="11958" max="11958" width="8.453125" style="3" customWidth="1"/>
    <col min="11959" max="11959" width="18.81640625" style="3" customWidth="1"/>
    <col min="11960" max="11960" width="9.81640625" style="3" customWidth="1"/>
    <col min="11961" max="11961" width="8.7265625" style="3" customWidth="1"/>
    <col min="11962" max="11962" width="29.26953125" style="3" customWidth="1"/>
    <col min="11963" max="11963" width="10.26953125" style="3" customWidth="1"/>
    <col min="11964" max="11966" width="8.81640625" style="3" customWidth="1"/>
    <col min="11967" max="11967" width="9.1796875" style="3" customWidth="1"/>
    <col min="11968" max="11968" width="20.26953125" style="3" customWidth="1"/>
    <col min="11969" max="12209" width="8.81640625" style="3"/>
    <col min="12210" max="12210" width="25.26953125" style="3" customWidth="1"/>
    <col min="12211" max="12211" width="10.453125" style="3" customWidth="1"/>
    <col min="12212" max="12212" width="7.7265625" style="3" customWidth="1"/>
    <col min="12213" max="12213" width="10.1796875" style="3" customWidth="1"/>
    <col min="12214" max="12214" width="8.453125" style="3" customWidth="1"/>
    <col min="12215" max="12215" width="18.81640625" style="3" customWidth="1"/>
    <col min="12216" max="12216" width="9.81640625" style="3" customWidth="1"/>
    <col min="12217" max="12217" width="8.7265625" style="3" customWidth="1"/>
    <col min="12218" max="12218" width="29.26953125" style="3" customWidth="1"/>
    <col min="12219" max="12219" width="10.26953125" style="3" customWidth="1"/>
    <col min="12220" max="12222" width="8.81640625" style="3" customWidth="1"/>
    <col min="12223" max="12223" width="9.1796875" style="3" customWidth="1"/>
    <col min="12224" max="12224" width="20.26953125" style="3" customWidth="1"/>
    <col min="12225" max="12465" width="8.81640625" style="3"/>
    <col min="12466" max="12466" width="25.26953125" style="3" customWidth="1"/>
    <col min="12467" max="12467" width="10.453125" style="3" customWidth="1"/>
    <col min="12468" max="12468" width="7.7265625" style="3" customWidth="1"/>
    <col min="12469" max="12469" width="10.1796875" style="3" customWidth="1"/>
    <col min="12470" max="12470" width="8.453125" style="3" customWidth="1"/>
    <col min="12471" max="12471" width="18.81640625" style="3" customWidth="1"/>
    <col min="12472" max="12472" width="9.81640625" style="3" customWidth="1"/>
    <col min="12473" max="12473" width="8.7265625" style="3" customWidth="1"/>
    <col min="12474" max="12474" width="29.26953125" style="3" customWidth="1"/>
    <col min="12475" max="12475" width="10.26953125" style="3" customWidth="1"/>
    <col min="12476" max="12478" width="8.81640625" style="3" customWidth="1"/>
    <col min="12479" max="12479" width="9.1796875" style="3" customWidth="1"/>
    <col min="12480" max="12480" width="20.26953125" style="3" customWidth="1"/>
    <col min="12481" max="12721" width="8.81640625" style="3"/>
    <col min="12722" max="12722" width="25.26953125" style="3" customWidth="1"/>
    <col min="12723" max="12723" width="10.453125" style="3" customWidth="1"/>
    <col min="12724" max="12724" width="7.7265625" style="3" customWidth="1"/>
    <col min="12725" max="12725" width="10.1796875" style="3" customWidth="1"/>
    <col min="12726" max="12726" width="8.453125" style="3" customWidth="1"/>
    <col min="12727" max="12727" width="18.81640625" style="3" customWidth="1"/>
    <col min="12728" max="12728" width="9.81640625" style="3" customWidth="1"/>
    <col min="12729" max="12729" width="8.7265625" style="3" customWidth="1"/>
    <col min="12730" max="12730" width="29.26953125" style="3" customWidth="1"/>
    <col min="12731" max="12731" width="10.26953125" style="3" customWidth="1"/>
    <col min="12732" max="12734" width="8.81640625" style="3" customWidth="1"/>
    <col min="12735" max="12735" width="9.1796875" style="3" customWidth="1"/>
    <col min="12736" max="12736" width="20.26953125" style="3" customWidth="1"/>
    <col min="12737" max="12977" width="8.81640625" style="3"/>
    <col min="12978" max="12978" width="25.26953125" style="3" customWidth="1"/>
    <col min="12979" max="12979" width="10.453125" style="3" customWidth="1"/>
    <col min="12980" max="12980" width="7.7265625" style="3" customWidth="1"/>
    <col min="12981" max="12981" width="10.1796875" style="3" customWidth="1"/>
    <col min="12982" max="12982" width="8.453125" style="3" customWidth="1"/>
    <col min="12983" max="12983" width="18.81640625" style="3" customWidth="1"/>
    <col min="12984" max="12984" width="9.81640625" style="3" customWidth="1"/>
    <col min="12985" max="12985" width="8.7265625" style="3" customWidth="1"/>
    <col min="12986" max="12986" width="29.26953125" style="3" customWidth="1"/>
    <col min="12987" max="12987" width="10.26953125" style="3" customWidth="1"/>
    <col min="12988" max="12990" width="8.81640625" style="3" customWidth="1"/>
    <col min="12991" max="12991" width="9.1796875" style="3" customWidth="1"/>
    <col min="12992" max="12992" width="20.26953125" style="3" customWidth="1"/>
    <col min="12993" max="13233" width="8.81640625" style="3"/>
    <col min="13234" max="13234" width="25.26953125" style="3" customWidth="1"/>
    <col min="13235" max="13235" width="10.453125" style="3" customWidth="1"/>
    <col min="13236" max="13236" width="7.7265625" style="3" customWidth="1"/>
    <col min="13237" max="13237" width="10.1796875" style="3" customWidth="1"/>
    <col min="13238" max="13238" width="8.453125" style="3" customWidth="1"/>
    <col min="13239" max="13239" width="18.81640625" style="3" customWidth="1"/>
    <col min="13240" max="13240" width="9.81640625" style="3" customWidth="1"/>
    <col min="13241" max="13241" width="8.7265625" style="3" customWidth="1"/>
    <col min="13242" max="13242" width="29.26953125" style="3" customWidth="1"/>
    <col min="13243" max="13243" width="10.26953125" style="3" customWidth="1"/>
    <col min="13244" max="13246" width="8.81640625" style="3" customWidth="1"/>
    <col min="13247" max="13247" width="9.1796875" style="3" customWidth="1"/>
    <col min="13248" max="13248" width="20.26953125" style="3" customWidth="1"/>
    <col min="13249" max="13489" width="8.81640625" style="3"/>
    <col min="13490" max="13490" width="25.26953125" style="3" customWidth="1"/>
    <col min="13491" max="13491" width="10.453125" style="3" customWidth="1"/>
    <col min="13492" max="13492" width="7.7265625" style="3" customWidth="1"/>
    <col min="13493" max="13493" width="10.1796875" style="3" customWidth="1"/>
    <col min="13494" max="13494" width="8.453125" style="3" customWidth="1"/>
    <col min="13495" max="13495" width="18.81640625" style="3" customWidth="1"/>
    <col min="13496" max="13496" width="9.81640625" style="3" customWidth="1"/>
    <col min="13497" max="13497" width="8.7265625" style="3" customWidth="1"/>
    <col min="13498" max="13498" width="29.26953125" style="3" customWidth="1"/>
    <col min="13499" max="13499" width="10.26953125" style="3" customWidth="1"/>
    <col min="13500" max="13502" width="8.81640625" style="3" customWidth="1"/>
    <col min="13503" max="13503" width="9.1796875" style="3" customWidth="1"/>
    <col min="13504" max="13504" width="20.26953125" style="3" customWidth="1"/>
    <col min="13505" max="13745" width="8.81640625" style="3"/>
    <col min="13746" max="13746" width="25.26953125" style="3" customWidth="1"/>
    <col min="13747" max="13747" width="10.453125" style="3" customWidth="1"/>
    <col min="13748" max="13748" width="7.7265625" style="3" customWidth="1"/>
    <col min="13749" max="13749" width="10.1796875" style="3" customWidth="1"/>
    <col min="13750" max="13750" width="8.453125" style="3" customWidth="1"/>
    <col min="13751" max="13751" width="18.81640625" style="3" customWidth="1"/>
    <col min="13752" max="13752" width="9.81640625" style="3" customWidth="1"/>
    <col min="13753" max="13753" width="8.7265625" style="3" customWidth="1"/>
    <col min="13754" max="13754" width="29.26953125" style="3" customWidth="1"/>
    <col min="13755" max="13755" width="10.26953125" style="3" customWidth="1"/>
    <col min="13756" max="13758" width="8.81640625" style="3" customWidth="1"/>
    <col min="13759" max="13759" width="9.1796875" style="3" customWidth="1"/>
    <col min="13760" max="13760" width="20.26953125" style="3" customWidth="1"/>
    <col min="13761" max="14001" width="8.81640625" style="3"/>
    <col min="14002" max="14002" width="25.26953125" style="3" customWidth="1"/>
    <col min="14003" max="14003" width="10.453125" style="3" customWidth="1"/>
    <col min="14004" max="14004" width="7.7265625" style="3" customWidth="1"/>
    <col min="14005" max="14005" width="10.1796875" style="3" customWidth="1"/>
    <col min="14006" max="14006" width="8.453125" style="3" customWidth="1"/>
    <col min="14007" max="14007" width="18.81640625" style="3" customWidth="1"/>
    <col min="14008" max="14008" width="9.81640625" style="3" customWidth="1"/>
    <col min="14009" max="14009" width="8.7265625" style="3" customWidth="1"/>
    <col min="14010" max="14010" width="29.26953125" style="3" customWidth="1"/>
    <col min="14011" max="14011" width="10.26953125" style="3" customWidth="1"/>
    <col min="14012" max="14014" width="8.81640625" style="3" customWidth="1"/>
    <col min="14015" max="14015" width="9.1796875" style="3" customWidth="1"/>
    <col min="14016" max="14016" width="20.26953125" style="3" customWidth="1"/>
    <col min="14017" max="14257" width="8.81640625" style="3"/>
    <col min="14258" max="14258" width="25.26953125" style="3" customWidth="1"/>
    <col min="14259" max="14259" width="10.453125" style="3" customWidth="1"/>
    <col min="14260" max="14260" width="7.7265625" style="3" customWidth="1"/>
    <col min="14261" max="14261" width="10.1796875" style="3" customWidth="1"/>
    <col min="14262" max="14262" width="8.453125" style="3" customWidth="1"/>
    <col min="14263" max="14263" width="18.81640625" style="3" customWidth="1"/>
    <col min="14264" max="14264" width="9.81640625" style="3" customWidth="1"/>
    <col min="14265" max="14265" width="8.7265625" style="3" customWidth="1"/>
    <col min="14266" max="14266" width="29.26953125" style="3" customWidth="1"/>
    <col min="14267" max="14267" width="10.26953125" style="3" customWidth="1"/>
    <col min="14268" max="14270" width="8.81640625" style="3" customWidth="1"/>
    <col min="14271" max="14271" width="9.1796875" style="3" customWidth="1"/>
    <col min="14272" max="14272" width="20.26953125" style="3" customWidth="1"/>
    <col min="14273" max="14513" width="8.81640625" style="3"/>
    <col min="14514" max="14514" width="25.26953125" style="3" customWidth="1"/>
    <col min="14515" max="14515" width="10.453125" style="3" customWidth="1"/>
    <col min="14516" max="14516" width="7.7265625" style="3" customWidth="1"/>
    <col min="14517" max="14517" width="10.1796875" style="3" customWidth="1"/>
    <col min="14518" max="14518" width="8.453125" style="3" customWidth="1"/>
    <col min="14519" max="14519" width="18.81640625" style="3" customWidth="1"/>
    <col min="14520" max="14520" width="9.81640625" style="3" customWidth="1"/>
    <col min="14521" max="14521" width="8.7265625" style="3" customWidth="1"/>
    <col min="14522" max="14522" width="29.26953125" style="3" customWidth="1"/>
    <col min="14523" max="14523" width="10.26953125" style="3" customWidth="1"/>
    <col min="14524" max="14526" width="8.81640625" style="3" customWidth="1"/>
    <col min="14527" max="14527" width="9.1796875" style="3" customWidth="1"/>
    <col min="14528" max="14528" width="20.26953125" style="3" customWidth="1"/>
    <col min="14529" max="14769" width="8.81640625" style="3"/>
    <col min="14770" max="14770" width="25.26953125" style="3" customWidth="1"/>
    <col min="14771" max="14771" width="10.453125" style="3" customWidth="1"/>
    <col min="14772" max="14772" width="7.7265625" style="3" customWidth="1"/>
    <col min="14773" max="14773" width="10.1796875" style="3" customWidth="1"/>
    <col min="14774" max="14774" width="8.453125" style="3" customWidth="1"/>
    <col min="14775" max="14775" width="18.81640625" style="3" customWidth="1"/>
    <col min="14776" max="14776" width="9.81640625" style="3" customWidth="1"/>
    <col min="14777" max="14777" width="8.7265625" style="3" customWidth="1"/>
    <col min="14778" max="14778" width="29.26953125" style="3" customWidth="1"/>
    <col min="14779" max="14779" width="10.26953125" style="3" customWidth="1"/>
    <col min="14780" max="14782" width="8.81640625" style="3" customWidth="1"/>
    <col min="14783" max="14783" width="9.1796875" style="3" customWidth="1"/>
    <col min="14784" max="14784" width="20.26953125" style="3" customWidth="1"/>
    <col min="14785" max="15025" width="8.81640625" style="3"/>
    <col min="15026" max="15026" width="25.26953125" style="3" customWidth="1"/>
    <col min="15027" max="15027" width="10.453125" style="3" customWidth="1"/>
    <col min="15028" max="15028" width="7.7265625" style="3" customWidth="1"/>
    <col min="15029" max="15029" width="10.1796875" style="3" customWidth="1"/>
    <col min="15030" max="15030" width="8.453125" style="3" customWidth="1"/>
    <col min="15031" max="15031" width="18.81640625" style="3" customWidth="1"/>
    <col min="15032" max="15032" width="9.81640625" style="3" customWidth="1"/>
    <col min="15033" max="15033" width="8.7265625" style="3" customWidth="1"/>
    <col min="15034" max="15034" width="29.26953125" style="3" customWidth="1"/>
    <col min="15035" max="15035" width="10.26953125" style="3" customWidth="1"/>
    <col min="15036" max="15038" width="8.81640625" style="3" customWidth="1"/>
    <col min="15039" max="15039" width="9.1796875" style="3" customWidth="1"/>
    <col min="15040" max="15040" width="20.26953125" style="3" customWidth="1"/>
    <col min="15041" max="15281" width="8.81640625" style="3"/>
    <col min="15282" max="15282" width="25.26953125" style="3" customWidth="1"/>
    <col min="15283" max="15283" width="10.453125" style="3" customWidth="1"/>
    <col min="15284" max="15284" width="7.7265625" style="3" customWidth="1"/>
    <col min="15285" max="15285" width="10.1796875" style="3" customWidth="1"/>
    <col min="15286" max="15286" width="8.453125" style="3" customWidth="1"/>
    <col min="15287" max="15287" width="18.81640625" style="3" customWidth="1"/>
    <col min="15288" max="15288" width="9.81640625" style="3" customWidth="1"/>
    <col min="15289" max="15289" width="8.7265625" style="3" customWidth="1"/>
    <col min="15290" max="15290" width="29.26953125" style="3" customWidth="1"/>
    <col min="15291" max="15291" width="10.26953125" style="3" customWidth="1"/>
    <col min="15292" max="15294" width="8.81640625" style="3" customWidth="1"/>
    <col min="15295" max="15295" width="9.1796875" style="3" customWidth="1"/>
    <col min="15296" max="15296" width="20.26953125" style="3" customWidth="1"/>
    <col min="15297" max="15537" width="8.81640625" style="3"/>
    <col min="15538" max="15538" width="25.26953125" style="3" customWidth="1"/>
    <col min="15539" max="15539" width="10.453125" style="3" customWidth="1"/>
    <col min="15540" max="15540" width="7.7265625" style="3" customWidth="1"/>
    <col min="15541" max="15541" width="10.1796875" style="3" customWidth="1"/>
    <col min="15542" max="15542" width="8.453125" style="3" customWidth="1"/>
    <col min="15543" max="15543" width="18.81640625" style="3" customWidth="1"/>
    <col min="15544" max="15544" width="9.81640625" style="3" customWidth="1"/>
    <col min="15545" max="15545" width="8.7265625" style="3" customWidth="1"/>
    <col min="15546" max="15546" width="29.26953125" style="3" customWidth="1"/>
    <col min="15547" max="15547" width="10.26953125" style="3" customWidth="1"/>
    <col min="15548" max="15550" width="8.81640625" style="3" customWidth="1"/>
    <col min="15551" max="15551" width="9.1796875" style="3" customWidth="1"/>
    <col min="15552" max="15552" width="20.26953125" style="3" customWidth="1"/>
    <col min="15553" max="15793" width="8.81640625" style="3"/>
    <col min="15794" max="15794" width="25.26953125" style="3" customWidth="1"/>
    <col min="15795" max="15795" width="10.453125" style="3" customWidth="1"/>
    <col min="15796" max="15796" width="7.7265625" style="3" customWidth="1"/>
    <col min="15797" max="15797" width="10.1796875" style="3" customWidth="1"/>
    <col min="15798" max="15798" width="8.453125" style="3" customWidth="1"/>
    <col min="15799" max="15799" width="18.81640625" style="3" customWidth="1"/>
    <col min="15800" max="15800" width="9.81640625" style="3" customWidth="1"/>
    <col min="15801" max="15801" width="8.7265625" style="3" customWidth="1"/>
    <col min="15802" max="15802" width="29.26953125" style="3" customWidth="1"/>
    <col min="15803" max="15803" width="10.26953125" style="3" customWidth="1"/>
    <col min="15804" max="15806" width="8.81640625" style="3" customWidth="1"/>
    <col min="15807" max="15807" width="9.1796875" style="3" customWidth="1"/>
    <col min="15808" max="15808" width="20.26953125" style="3" customWidth="1"/>
    <col min="15809" max="16049" width="8.81640625" style="3"/>
    <col min="16050" max="16050" width="25.26953125" style="3" customWidth="1"/>
    <col min="16051" max="16051" width="10.453125" style="3" customWidth="1"/>
    <col min="16052" max="16052" width="7.7265625" style="3" customWidth="1"/>
    <col min="16053" max="16053" width="10.1796875" style="3" customWidth="1"/>
    <col min="16054" max="16054" width="8.453125" style="3" customWidth="1"/>
    <col min="16055" max="16055" width="18.81640625" style="3" customWidth="1"/>
    <col min="16056" max="16056" width="9.81640625" style="3" customWidth="1"/>
    <col min="16057" max="16057" width="8.7265625" style="3" customWidth="1"/>
    <col min="16058" max="16058" width="29.26953125" style="3" customWidth="1"/>
    <col min="16059" max="16059" width="10.26953125" style="3" customWidth="1"/>
    <col min="16060" max="16062" width="8.81640625" style="3" customWidth="1"/>
    <col min="16063" max="16063" width="9.1796875" style="3" customWidth="1"/>
    <col min="16064" max="16064" width="20.26953125" style="3" customWidth="1"/>
    <col min="16065" max="16384" width="8.81640625" style="3"/>
  </cols>
  <sheetData>
    <row r="1" spans="1:12" s="62" customFormat="1" ht="13" customHeight="1" x14ac:dyDescent="0.35">
      <c r="A1" s="99" t="s">
        <v>24</v>
      </c>
      <c r="B1" s="99"/>
      <c r="C1" s="99"/>
      <c r="D1" s="99"/>
      <c r="E1" s="99"/>
      <c r="F1" s="99"/>
      <c r="G1" s="99"/>
    </row>
    <row r="2" spans="1:12" s="62" customFormat="1" ht="13" customHeight="1" x14ac:dyDescent="0.35">
      <c r="A2" s="99" t="s">
        <v>33</v>
      </c>
      <c r="B2" s="99"/>
      <c r="C2" s="99"/>
      <c r="D2" s="99"/>
      <c r="E2" s="99"/>
      <c r="F2" s="99"/>
      <c r="G2" s="99"/>
    </row>
    <row r="3" spans="1:12" s="62" customFormat="1" ht="13" customHeight="1" x14ac:dyDescent="0.35">
      <c r="A3" s="99" t="s">
        <v>21</v>
      </c>
      <c r="B3" s="99"/>
      <c r="C3" s="99"/>
      <c r="D3" s="99"/>
      <c r="E3" s="99"/>
      <c r="F3" s="99"/>
      <c r="G3" s="99"/>
    </row>
    <row r="4" spans="1:12" s="62" customFormat="1" ht="18.75" customHeight="1" thickBot="1" x14ac:dyDescent="0.4">
      <c r="A4" s="99" t="s">
        <v>20</v>
      </c>
      <c r="B4" s="99"/>
      <c r="C4" s="99"/>
      <c r="D4" s="99"/>
      <c r="E4" s="99"/>
      <c r="F4" s="99"/>
      <c r="G4" s="99"/>
    </row>
    <row r="5" spans="1:12" ht="41" customHeight="1" thickBot="1" x14ac:dyDescent="0.3">
      <c r="A5" s="70" t="s">
        <v>44</v>
      </c>
      <c r="B5" s="71" t="s">
        <v>0</v>
      </c>
      <c r="C5" s="72" t="s">
        <v>1</v>
      </c>
      <c r="D5" s="72" t="s">
        <v>2</v>
      </c>
      <c r="E5" s="68"/>
      <c r="F5" s="68"/>
      <c r="G5" s="69"/>
      <c r="H5" s="4"/>
    </row>
    <row r="6" spans="1:12" ht="13" customHeight="1" thickBot="1" x14ac:dyDescent="0.3">
      <c r="A6" s="5" t="s">
        <v>3</v>
      </c>
      <c r="B6" s="64">
        <v>2214.6</v>
      </c>
      <c r="C6" s="1">
        <v>30</v>
      </c>
      <c r="D6" s="6"/>
      <c r="E6" s="7">
        <f>B6*C6/30</f>
        <v>2214.6</v>
      </c>
      <c r="F6" s="8" t="s">
        <v>4</v>
      </c>
      <c r="G6" s="9">
        <f>SUM(E6:E18)</f>
        <v>3845.2</v>
      </c>
      <c r="H6" s="4"/>
      <c r="I6" s="78" t="s">
        <v>52</v>
      </c>
      <c r="J6" s="78" t="str">
        <f>F8</f>
        <v>ΚΑΘΑΡΕΣ ΑΠΟΔΟΧΕΣ</v>
      </c>
      <c r="K6" s="78" t="s">
        <v>42</v>
      </c>
    </row>
    <row r="7" spans="1:12" ht="13" customHeight="1" thickBot="1" x14ac:dyDescent="0.3">
      <c r="A7" s="6" t="s">
        <v>5</v>
      </c>
      <c r="B7" s="10">
        <f>ROUND(B6*22%,2)</f>
        <v>487.21</v>
      </c>
      <c r="C7" s="38"/>
      <c r="D7" s="11"/>
      <c r="E7" s="7">
        <f>B7*C6/30</f>
        <v>487.21</v>
      </c>
      <c r="F7" s="8" t="s">
        <v>6</v>
      </c>
      <c r="G7" s="9">
        <f>SUM(E20:E22)</f>
        <v>1427.2533447200001</v>
      </c>
      <c r="H7" s="4"/>
      <c r="I7" s="76" t="s">
        <v>34</v>
      </c>
      <c r="J7" s="77">
        <f>G8</f>
        <v>2417.9466552799995</v>
      </c>
      <c r="K7" s="77">
        <f>G6*15/25</f>
        <v>2307.12</v>
      </c>
      <c r="L7" s="63"/>
    </row>
    <row r="8" spans="1:12" ht="13" customHeight="1" thickBot="1" x14ac:dyDescent="0.4">
      <c r="A8" s="12" t="s">
        <v>31</v>
      </c>
      <c r="B8" s="13">
        <f>ROUND(B6/173*32.5%,2)</f>
        <v>4.16</v>
      </c>
      <c r="C8" s="38"/>
      <c r="D8" s="2">
        <v>0</v>
      </c>
      <c r="E8" s="7">
        <f t="shared" ref="E8:E13" si="0">B8*D8</f>
        <v>0</v>
      </c>
      <c r="F8" s="8" t="s">
        <v>7</v>
      </c>
      <c r="G8" s="9">
        <f>G6-G7</f>
        <v>2417.9466552799995</v>
      </c>
      <c r="H8" s="4"/>
      <c r="I8" s="76" t="s">
        <v>23</v>
      </c>
      <c r="J8" s="77">
        <f>G28</f>
        <v>2872.9397271999997</v>
      </c>
      <c r="K8" s="77">
        <f>G26*15/25</f>
        <v>2307.12</v>
      </c>
      <c r="L8" s="63"/>
    </row>
    <row r="9" spans="1:12" ht="13" customHeight="1" thickBot="1" x14ac:dyDescent="0.4">
      <c r="A9" s="12" t="s">
        <v>30</v>
      </c>
      <c r="B9" s="13">
        <f>ROUND(B6/173*107.5%,2)</f>
        <v>13.76</v>
      </c>
      <c r="C9" s="38"/>
      <c r="D9" s="2">
        <v>0</v>
      </c>
      <c r="E9" s="7">
        <f t="shared" si="0"/>
        <v>0</v>
      </c>
      <c r="F9" s="8"/>
      <c r="G9" s="9"/>
      <c r="H9" s="4"/>
      <c r="I9" s="76" t="s">
        <v>15</v>
      </c>
      <c r="J9" s="77">
        <f>G48</f>
        <v>2356.4863259200001</v>
      </c>
      <c r="K9" s="77">
        <f>G46*15/25</f>
        <v>2247.8579999999997</v>
      </c>
      <c r="L9" s="63"/>
    </row>
    <row r="10" spans="1:12" ht="13" customHeight="1" thickBot="1" x14ac:dyDescent="0.4">
      <c r="A10" s="12" t="s">
        <v>29</v>
      </c>
      <c r="B10" s="13">
        <f>ROUND(B6/173*132.5%,2)</f>
        <v>16.96</v>
      </c>
      <c r="C10" s="38"/>
      <c r="D10" s="2">
        <v>0</v>
      </c>
      <c r="E10" s="7">
        <f t="shared" si="0"/>
        <v>0</v>
      </c>
      <c r="F10" s="8"/>
      <c r="G10" s="9"/>
      <c r="H10" s="4"/>
      <c r="I10" s="76" t="s">
        <v>35</v>
      </c>
      <c r="J10" s="77">
        <f>G68</f>
        <v>2594.8562271999999</v>
      </c>
      <c r="K10" s="77">
        <f>G66*15/25</f>
        <v>2221.6860000000001</v>
      </c>
      <c r="L10" s="63"/>
    </row>
    <row r="11" spans="1:12" ht="13" customHeight="1" thickBot="1" x14ac:dyDescent="0.4">
      <c r="A11" s="6" t="s">
        <v>28</v>
      </c>
      <c r="B11" s="13">
        <f>ROUND(B6/173*157.5%,2)</f>
        <v>20.16</v>
      </c>
      <c r="C11" s="38"/>
      <c r="D11" s="2">
        <v>0</v>
      </c>
      <c r="E11" s="7">
        <f t="shared" si="0"/>
        <v>0</v>
      </c>
      <c r="F11" s="8"/>
      <c r="G11" s="9"/>
      <c r="I11" s="76" t="s">
        <v>39</v>
      </c>
      <c r="J11" s="77">
        <f>G87</f>
        <v>2359.9039999999995</v>
      </c>
      <c r="K11" s="77">
        <f>G85*15/25</f>
        <v>2020.9079999999999</v>
      </c>
      <c r="L11" s="63"/>
    </row>
    <row r="12" spans="1:12" ht="13" customHeight="1" thickBot="1" x14ac:dyDescent="0.4">
      <c r="A12" s="6" t="s">
        <v>27</v>
      </c>
      <c r="B12" s="13">
        <f>ROUND(B6/173*207.5%,2)</f>
        <v>26.56</v>
      </c>
      <c r="C12" s="38"/>
      <c r="D12" s="2">
        <v>0</v>
      </c>
      <c r="E12" s="7">
        <f>B12*D12*8</f>
        <v>0</v>
      </c>
      <c r="F12" s="8"/>
      <c r="G12" s="9"/>
      <c r="I12" s="76" t="s">
        <v>36</v>
      </c>
      <c r="J12" s="77">
        <f>G106</f>
        <v>1982.1436133200002</v>
      </c>
      <c r="K12" s="77">
        <f>G104*15/25</f>
        <v>1601.1180000000002</v>
      </c>
      <c r="L12" s="63"/>
    </row>
    <row r="13" spans="1:12" ht="13" customHeight="1" thickBot="1" x14ac:dyDescent="0.4">
      <c r="A13" s="14" t="s">
        <v>26</v>
      </c>
      <c r="B13" s="13">
        <f>ROUND(B6/25*75%,2)</f>
        <v>66.44</v>
      </c>
      <c r="C13" s="11"/>
      <c r="D13" s="2">
        <v>0</v>
      </c>
      <c r="E13" s="7">
        <f t="shared" si="0"/>
        <v>0</v>
      </c>
      <c r="F13" s="8"/>
      <c r="G13" s="9"/>
      <c r="I13" s="76" t="s">
        <v>37</v>
      </c>
      <c r="J13" s="77">
        <f>G125</f>
        <v>1861.2771104000003</v>
      </c>
      <c r="K13" s="77">
        <f>G123*15/25</f>
        <v>1503.7320000000002</v>
      </c>
      <c r="L13" s="63"/>
    </row>
    <row r="14" spans="1:12" ht="13" customHeight="1" thickBot="1" x14ac:dyDescent="0.4">
      <c r="A14" s="6" t="s">
        <v>8</v>
      </c>
      <c r="B14" s="7">
        <f>ROUND(B6*5%,2)</f>
        <v>110.73</v>
      </c>
      <c r="C14" s="11"/>
      <c r="D14" s="11"/>
      <c r="E14" s="7">
        <f>B14*C6/30</f>
        <v>110.73</v>
      </c>
      <c r="F14" s="8"/>
      <c r="G14" s="9"/>
      <c r="I14" s="76" t="s">
        <v>16</v>
      </c>
      <c r="J14" s="77">
        <f>G144</f>
        <v>1840.0989999999997</v>
      </c>
      <c r="K14" s="77">
        <f>G142*15/25</f>
        <v>1486.6679999999999</v>
      </c>
      <c r="L14" s="63"/>
    </row>
    <row r="15" spans="1:12" ht="13" customHeight="1" thickBot="1" x14ac:dyDescent="0.4">
      <c r="A15" s="6" t="s">
        <v>9</v>
      </c>
      <c r="B15" s="7">
        <v>107.87</v>
      </c>
      <c r="C15" s="1">
        <v>30</v>
      </c>
      <c r="D15" s="11"/>
      <c r="E15" s="7">
        <f>B15*C15/30</f>
        <v>107.87000000000002</v>
      </c>
      <c r="F15" s="8"/>
      <c r="G15" s="56"/>
      <c r="H15" s="15"/>
      <c r="I15" s="76" t="s">
        <v>18</v>
      </c>
      <c r="J15" s="77">
        <f>G163</f>
        <v>1161.3667373999999</v>
      </c>
      <c r="K15" s="77">
        <f>G161*15/25</f>
        <v>939.78599999999994</v>
      </c>
      <c r="L15" s="63"/>
    </row>
    <row r="16" spans="1:12" ht="13" customHeight="1" thickBot="1" x14ac:dyDescent="0.4">
      <c r="A16" s="6" t="s">
        <v>25</v>
      </c>
      <c r="B16" s="7">
        <f>B6/173*0.94</f>
        <v>12.033086705202312</v>
      </c>
      <c r="C16" s="11"/>
      <c r="D16" s="1">
        <v>0</v>
      </c>
      <c r="E16" s="7">
        <f>B16*D16</f>
        <v>0</v>
      </c>
      <c r="F16" s="8"/>
      <c r="G16" s="56"/>
      <c r="H16" s="15"/>
      <c r="I16" s="76" t="s">
        <v>38</v>
      </c>
      <c r="J16" s="77">
        <f>G182</f>
        <v>1200.7503908799999</v>
      </c>
      <c r="K16" s="77">
        <f>G180*15/25</f>
        <v>971.52</v>
      </c>
      <c r="L16" s="63"/>
    </row>
    <row r="17" spans="1:10" ht="13" customHeight="1" x14ac:dyDescent="0.35">
      <c r="A17" s="6" t="s">
        <v>10</v>
      </c>
      <c r="B17" s="7">
        <f>ROUND(B6*5%,2)</f>
        <v>110.73</v>
      </c>
      <c r="C17" s="11"/>
      <c r="D17" s="11"/>
      <c r="E17" s="7">
        <f>(B17)*C6/30</f>
        <v>110.73</v>
      </c>
      <c r="F17" s="29"/>
      <c r="G17" s="57"/>
      <c r="H17" s="15"/>
      <c r="J17" s="75"/>
    </row>
    <row r="18" spans="1:10" ht="30" customHeight="1" x14ac:dyDescent="0.25">
      <c r="A18" s="74" t="s">
        <v>32</v>
      </c>
      <c r="B18" s="7" t="s">
        <v>61</v>
      </c>
      <c r="C18" s="11"/>
      <c r="D18" s="6"/>
      <c r="E18" s="7">
        <f>ROUND((B6+B14+B17)*8/25,2)*C6/30+ROUND(B15*8/25,2)*C15/30</f>
        <v>814.05999999999983</v>
      </c>
      <c r="F18" s="8"/>
      <c r="G18" s="56"/>
      <c r="H18" s="15"/>
    </row>
    <row r="19" spans="1:10" ht="13" customHeight="1" x14ac:dyDescent="0.35">
      <c r="A19" s="17"/>
      <c r="B19" s="7"/>
      <c r="C19" s="11"/>
      <c r="D19" s="6"/>
      <c r="E19" s="7"/>
      <c r="F19" s="8"/>
      <c r="G19" s="56"/>
      <c r="H19" s="15"/>
    </row>
    <row r="20" spans="1:10" ht="13" customHeight="1" x14ac:dyDescent="0.35">
      <c r="A20" s="17" t="s">
        <v>12</v>
      </c>
      <c r="B20" s="7">
        <v>8</v>
      </c>
      <c r="C20" s="11"/>
      <c r="D20" s="6"/>
      <c r="E20" s="7">
        <f>8*C6/C6</f>
        <v>8</v>
      </c>
      <c r="F20" s="8"/>
      <c r="G20" s="56"/>
    </row>
    <row r="21" spans="1:10" ht="13" customHeight="1" x14ac:dyDescent="0.25">
      <c r="A21" s="16" t="s">
        <v>13</v>
      </c>
      <c r="B21" s="7">
        <f>ROUND((3407.54*169.04%)*17%+(0.35%*3407.54),2)</f>
        <v>991.14</v>
      </c>
      <c r="C21" s="11"/>
      <c r="D21" s="6"/>
      <c r="E21" s="7">
        <f>((3407.54*169.04%)*17%*C6/30+(0.35%*3407.54))*C6/C6</f>
        <v>991.14434472000005</v>
      </c>
      <c r="F21" s="8"/>
      <c r="G21" s="56"/>
    </row>
    <row r="22" spans="1:10" ht="13" customHeight="1" thickBot="1" x14ac:dyDescent="0.3">
      <c r="A22" s="18" t="s">
        <v>14</v>
      </c>
      <c r="B22" s="19">
        <f>ROUND(SUM(E6:E18)-E21,2)</f>
        <v>2854.06</v>
      </c>
      <c r="C22" s="20">
        <v>15</v>
      </c>
      <c r="D22" s="21"/>
      <c r="E22" s="19">
        <f>B22*C22%</f>
        <v>428.10899999999998</v>
      </c>
      <c r="F22" s="22"/>
      <c r="G22" s="58"/>
      <c r="H22" s="4"/>
    </row>
    <row r="23" spans="1:10" ht="13" customHeight="1" thickBot="1" x14ac:dyDescent="0.3">
      <c r="G23" s="59"/>
      <c r="H23" s="4"/>
    </row>
    <row r="24" spans="1:10" s="40" customFormat="1" ht="13" customHeight="1" x14ac:dyDescent="0.25">
      <c r="A24" s="97" t="s">
        <v>45</v>
      </c>
      <c r="B24" s="91" t="s">
        <v>0</v>
      </c>
      <c r="C24" s="93" t="s">
        <v>1</v>
      </c>
      <c r="D24" s="93" t="s">
        <v>2</v>
      </c>
      <c r="E24" s="85"/>
      <c r="F24" s="85"/>
      <c r="G24" s="87"/>
      <c r="H24" s="39"/>
    </row>
    <row r="25" spans="1:10" s="40" customFormat="1" ht="43" customHeight="1" x14ac:dyDescent="0.25">
      <c r="A25" s="98"/>
      <c r="B25" s="92"/>
      <c r="C25" s="94"/>
      <c r="D25" s="94"/>
      <c r="E25" s="86"/>
      <c r="F25" s="86"/>
      <c r="G25" s="88"/>
      <c r="H25" s="39"/>
    </row>
    <row r="26" spans="1:10" s="40" customFormat="1" ht="13" customHeight="1" x14ac:dyDescent="0.25">
      <c r="A26" s="5" t="s">
        <v>3</v>
      </c>
      <c r="B26" s="41">
        <f>B6</f>
        <v>2214.6</v>
      </c>
      <c r="C26" s="25">
        <f>C6</f>
        <v>30</v>
      </c>
      <c r="D26" s="27"/>
      <c r="E26" s="28">
        <f>B26*C26/30</f>
        <v>2214.6</v>
      </c>
      <c r="F26" s="29" t="s">
        <v>4</v>
      </c>
      <c r="G26" s="30">
        <f>SUM(E26:E38)</f>
        <v>3845.2</v>
      </c>
      <c r="H26" s="39"/>
    </row>
    <row r="27" spans="1:10" s="40" customFormat="1" ht="13" customHeight="1" x14ac:dyDescent="0.25">
      <c r="A27" s="6" t="s">
        <v>5</v>
      </c>
      <c r="B27" s="42">
        <f>ROUND(B26*22%,2)</f>
        <v>487.21</v>
      </c>
      <c r="C27" s="25"/>
      <c r="D27" s="25"/>
      <c r="E27" s="28">
        <f>B27*C26/30</f>
        <v>487.21</v>
      </c>
      <c r="F27" s="29" t="s">
        <v>6</v>
      </c>
      <c r="G27" s="30">
        <f>SUM(E40:E42)</f>
        <v>972.26027280000005</v>
      </c>
      <c r="H27" s="39"/>
    </row>
    <row r="28" spans="1:10" s="40" customFormat="1" ht="13" customHeight="1" x14ac:dyDescent="0.35">
      <c r="A28" s="12" t="s">
        <v>31</v>
      </c>
      <c r="B28" s="43">
        <f>ROUND(B26/173*32.5%,2)</f>
        <v>4.16</v>
      </c>
      <c r="C28" s="25"/>
      <c r="D28" s="44">
        <f t="shared" ref="D28:D33" si="1">D8</f>
        <v>0</v>
      </c>
      <c r="E28" s="28">
        <f>B28*D28</f>
        <v>0</v>
      </c>
      <c r="F28" s="29" t="s">
        <v>7</v>
      </c>
      <c r="G28" s="30">
        <f>G26-G27</f>
        <v>2872.9397271999997</v>
      </c>
      <c r="H28" s="39"/>
    </row>
    <row r="29" spans="1:10" s="40" customFormat="1" ht="13" customHeight="1" x14ac:dyDescent="0.35">
      <c r="A29" s="12" t="s">
        <v>30</v>
      </c>
      <c r="B29" s="43">
        <f>ROUND(B26/173*107.5%,2)</f>
        <v>13.76</v>
      </c>
      <c r="C29" s="25"/>
      <c r="D29" s="44">
        <f t="shared" si="1"/>
        <v>0</v>
      </c>
      <c r="E29" s="28">
        <f t="shared" ref="E29:E31" si="2">B29*D29</f>
        <v>0</v>
      </c>
      <c r="F29" s="29"/>
      <c r="G29" s="30"/>
      <c r="H29" s="39"/>
    </row>
    <row r="30" spans="1:10" s="40" customFormat="1" ht="13" customHeight="1" x14ac:dyDescent="0.35">
      <c r="A30" s="12" t="s">
        <v>29</v>
      </c>
      <c r="B30" s="43">
        <f>ROUND(B26/173*132.5%,2)</f>
        <v>16.96</v>
      </c>
      <c r="C30" s="25"/>
      <c r="D30" s="44">
        <f t="shared" si="1"/>
        <v>0</v>
      </c>
      <c r="E30" s="28">
        <f t="shared" si="2"/>
        <v>0</v>
      </c>
      <c r="F30" s="29"/>
      <c r="G30" s="30"/>
      <c r="H30" s="39"/>
    </row>
    <row r="31" spans="1:10" s="40" customFormat="1" ht="13" customHeight="1" x14ac:dyDescent="0.35">
      <c r="A31" s="6" t="s">
        <v>28</v>
      </c>
      <c r="B31" s="43">
        <f>ROUND(B26/173*157.5%,2)</f>
        <v>20.16</v>
      </c>
      <c r="C31" s="25"/>
      <c r="D31" s="44">
        <f t="shared" si="1"/>
        <v>0</v>
      </c>
      <c r="E31" s="28">
        <f t="shared" si="2"/>
        <v>0</v>
      </c>
      <c r="F31" s="29"/>
      <c r="G31" s="30"/>
      <c r="H31" s="39"/>
    </row>
    <row r="32" spans="1:10" s="40" customFormat="1" ht="13" customHeight="1" x14ac:dyDescent="0.35">
      <c r="A32" s="6" t="s">
        <v>27</v>
      </c>
      <c r="B32" s="43">
        <f>ROUND(B26/173*207.5%,2)</f>
        <v>26.56</v>
      </c>
      <c r="C32" s="25"/>
      <c r="D32" s="44">
        <f t="shared" si="1"/>
        <v>0</v>
      </c>
      <c r="E32" s="28">
        <f>B32*D32*8</f>
        <v>0</v>
      </c>
      <c r="F32" s="29"/>
      <c r="G32" s="31"/>
      <c r="H32" s="39"/>
    </row>
    <row r="33" spans="1:11" s="40" customFormat="1" ht="13" customHeight="1" x14ac:dyDescent="0.35">
      <c r="A33" s="14" t="s">
        <v>26</v>
      </c>
      <c r="B33" s="43">
        <f>ROUND(B26/25*75%,2)</f>
        <v>66.44</v>
      </c>
      <c r="C33" s="25"/>
      <c r="D33" s="44">
        <f t="shared" si="1"/>
        <v>0</v>
      </c>
      <c r="E33" s="28">
        <f>B33*D33</f>
        <v>0</v>
      </c>
      <c r="F33" s="29"/>
      <c r="G33" s="31"/>
      <c r="H33" s="45"/>
    </row>
    <row r="34" spans="1:11" s="40" customFormat="1" ht="13" customHeight="1" x14ac:dyDescent="0.35">
      <c r="A34" s="6" t="s">
        <v>8</v>
      </c>
      <c r="B34" s="28">
        <f>ROUND(B26*5%,2)</f>
        <v>110.73</v>
      </c>
      <c r="C34" s="25"/>
      <c r="D34" s="25"/>
      <c r="E34" s="28">
        <f>B34*C26/30</f>
        <v>110.73</v>
      </c>
      <c r="F34" s="29"/>
      <c r="G34" s="30"/>
      <c r="H34" s="45"/>
    </row>
    <row r="35" spans="1:11" s="40" customFormat="1" ht="13" customHeight="1" x14ac:dyDescent="0.25">
      <c r="A35" s="6" t="s">
        <v>9</v>
      </c>
      <c r="B35" s="28">
        <f>B15</f>
        <v>107.87</v>
      </c>
      <c r="C35" s="25">
        <f>C15</f>
        <v>30</v>
      </c>
      <c r="D35" s="25"/>
      <c r="E35" s="28">
        <f>B35*C35/30</f>
        <v>107.87000000000002</v>
      </c>
      <c r="F35" s="29"/>
      <c r="G35" s="57"/>
      <c r="H35" s="46"/>
    </row>
    <row r="36" spans="1:11" s="40" customFormat="1" ht="13" customHeight="1" x14ac:dyDescent="0.25">
      <c r="A36" s="6" t="s">
        <v>25</v>
      </c>
      <c r="B36" s="7">
        <f>B26/173*0.94</f>
        <v>12.033086705202312</v>
      </c>
      <c r="C36" s="25"/>
      <c r="D36" s="25">
        <f>D16</f>
        <v>0</v>
      </c>
      <c r="E36" s="28">
        <f>B36*D36</f>
        <v>0</v>
      </c>
      <c r="F36" s="29"/>
      <c r="G36" s="57"/>
      <c r="H36" s="46"/>
    </row>
    <row r="37" spans="1:11" s="40" customFormat="1" ht="13" customHeight="1" x14ac:dyDescent="0.25">
      <c r="A37" s="6" t="s">
        <v>10</v>
      </c>
      <c r="B37" s="28">
        <f>ROUND(B26*5%,2)</f>
        <v>110.73</v>
      </c>
      <c r="C37" s="25"/>
      <c r="D37" s="25"/>
      <c r="E37" s="28">
        <f>B37*C26/30</f>
        <v>110.73</v>
      </c>
      <c r="F37" s="29"/>
      <c r="G37" s="57"/>
      <c r="H37" s="46"/>
    </row>
    <row r="38" spans="1:11" s="40" customFormat="1" ht="24.75" customHeight="1" x14ac:dyDescent="0.25">
      <c r="A38" s="74" t="s">
        <v>32</v>
      </c>
      <c r="B38" s="7" t="str">
        <f>B18</f>
        <v>779,54 ή 814,06</v>
      </c>
      <c r="C38" s="25"/>
      <c r="D38" s="27"/>
      <c r="E38" s="28">
        <f>ROUND((B6+B14+B17)*8/25,2)*C6/30+ROUND(B15*8/25,2)*C15/30</f>
        <v>814.05999999999983</v>
      </c>
      <c r="F38" s="29"/>
      <c r="G38" s="57"/>
      <c r="H38" s="46"/>
    </row>
    <row r="39" spans="1:11" s="40" customFormat="1" ht="13" customHeight="1" x14ac:dyDescent="0.25">
      <c r="A39" s="26"/>
      <c r="B39" s="28"/>
      <c r="C39" s="25"/>
      <c r="D39" s="27"/>
      <c r="E39" s="28"/>
      <c r="F39" s="29"/>
      <c r="G39" s="57"/>
      <c r="H39" s="46"/>
    </row>
    <row r="40" spans="1:11" s="40" customFormat="1" ht="13" customHeight="1" x14ac:dyDescent="0.25">
      <c r="A40" s="26" t="s">
        <v>12</v>
      </c>
      <c r="B40" s="28">
        <v>8</v>
      </c>
      <c r="C40" s="25"/>
      <c r="D40" s="27"/>
      <c r="E40" s="28">
        <f>8*C6/C6</f>
        <v>8</v>
      </c>
      <c r="F40" s="29"/>
      <c r="G40" s="57"/>
      <c r="H40" s="46"/>
    </row>
    <row r="41" spans="1:11" s="40" customFormat="1" ht="13" customHeight="1" x14ac:dyDescent="0.25">
      <c r="A41" s="32" t="s">
        <v>13</v>
      </c>
      <c r="B41" s="28">
        <f>ROUND((B26*169.04%)*17%+(0.35%*B26),2)</f>
        <v>644.16</v>
      </c>
      <c r="C41" s="25"/>
      <c r="D41" s="27"/>
      <c r="E41" s="28">
        <f>((B26*169.04%)*17%*C26/30+(0.35%*B26))*C6/C6</f>
        <v>644.15627280000001</v>
      </c>
      <c r="F41" s="29"/>
      <c r="G41" s="57"/>
      <c r="H41" s="46"/>
    </row>
    <row r="42" spans="1:11" s="40" customFormat="1" ht="13" customHeight="1" thickBot="1" x14ac:dyDescent="0.3">
      <c r="A42" s="33" t="s">
        <v>14</v>
      </c>
      <c r="B42" s="34">
        <f>ROUND(SUM(E26:E38)-E41,2)</f>
        <v>3201.04</v>
      </c>
      <c r="C42" s="35">
        <v>10</v>
      </c>
      <c r="D42" s="36"/>
      <c r="E42" s="34">
        <f>B42*C42%</f>
        <v>320.10400000000004</v>
      </c>
      <c r="F42" s="37"/>
      <c r="G42" s="60"/>
      <c r="H42" s="46"/>
      <c r="I42" s="84"/>
      <c r="J42" s="84"/>
      <c r="K42" s="84"/>
    </row>
    <row r="43" spans="1:11" s="40" customFormat="1" ht="13" customHeight="1" thickBot="1" x14ac:dyDescent="0.3">
      <c r="B43" s="47"/>
      <c r="C43" s="48"/>
      <c r="E43" s="47"/>
      <c r="F43" s="49"/>
      <c r="G43" s="61"/>
      <c r="H43" s="46"/>
      <c r="I43" s="84"/>
      <c r="J43" s="84"/>
      <c r="K43" s="84"/>
    </row>
    <row r="44" spans="1:11" s="40" customFormat="1" ht="13" customHeight="1" x14ac:dyDescent="0.35">
      <c r="A44" s="95" t="s">
        <v>59</v>
      </c>
      <c r="B44" s="91" t="s">
        <v>0</v>
      </c>
      <c r="C44" s="93" t="s">
        <v>1</v>
      </c>
      <c r="D44" s="93" t="s">
        <v>2</v>
      </c>
      <c r="E44" s="85"/>
      <c r="F44" s="85"/>
      <c r="G44" s="87"/>
    </row>
    <row r="45" spans="1:11" s="40" customFormat="1" ht="39.5" customHeight="1" x14ac:dyDescent="0.35">
      <c r="A45" s="96"/>
      <c r="B45" s="92"/>
      <c r="C45" s="94"/>
      <c r="D45" s="94"/>
      <c r="E45" s="86"/>
      <c r="F45" s="86"/>
      <c r="G45" s="88"/>
    </row>
    <row r="46" spans="1:11" s="40" customFormat="1" ht="13" customHeight="1" x14ac:dyDescent="0.25">
      <c r="A46" s="5" t="s">
        <v>3</v>
      </c>
      <c r="B46" s="64">
        <v>2169.14</v>
      </c>
      <c r="C46" s="25">
        <f>C6</f>
        <v>30</v>
      </c>
      <c r="D46" s="27"/>
      <c r="E46" s="28">
        <f>B46*C46/30</f>
        <v>2169.14</v>
      </c>
      <c r="F46" s="29" t="s">
        <v>4</v>
      </c>
      <c r="G46" s="30">
        <f>SUM(E46:E58)</f>
        <v>3746.43</v>
      </c>
    </row>
    <row r="47" spans="1:11" s="40" customFormat="1" ht="13" customHeight="1" x14ac:dyDescent="0.35">
      <c r="A47" s="6" t="s">
        <v>5</v>
      </c>
      <c r="B47" s="42">
        <f>ROUND(B46*22%,2)</f>
        <v>477.21</v>
      </c>
      <c r="C47" s="25"/>
      <c r="D47" s="25"/>
      <c r="E47" s="28">
        <f>B47*C46/30</f>
        <v>477.21</v>
      </c>
      <c r="F47" s="29" t="s">
        <v>6</v>
      </c>
      <c r="G47" s="30">
        <f>SUM(E60:E62)</f>
        <v>1389.9436740799999</v>
      </c>
    </row>
    <row r="48" spans="1:11" s="40" customFormat="1" ht="13" customHeight="1" x14ac:dyDescent="0.35">
      <c r="A48" s="12" t="s">
        <v>31</v>
      </c>
      <c r="B48" s="43">
        <f>ROUND(B46/173*32.5%,2)</f>
        <v>4.07</v>
      </c>
      <c r="C48" s="25"/>
      <c r="D48" s="44">
        <f t="shared" ref="D48:D53" si="3">D28</f>
        <v>0</v>
      </c>
      <c r="E48" s="28">
        <f>B48*D48</f>
        <v>0</v>
      </c>
      <c r="F48" s="29" t="s">
        <v>7</v>
      </c>
      <c r="G48" s="30">
        <f>G46-G47</f>
        <v>2356.4863259200001</v>
      </c>
    </row>
    <row r="49" spans="1:7" s="40" customFormat="1" ht="13" customHeight="1" x14ac:dyDescent="0.35">
      <c r="A49" s="12" t="s">
        <v>30</v>
      </c>
      <c r="B49" s="43">
        <f>ROUND(B46/173*107.5%,2)</f>
        <v>13.48</v>
      </c>
      <c r="C49" s="25"/>
      <c r="D49" s="44">
        <f t="shared" si="3"/>
        <v>0</v>
      </c>
      <c r="E49" s="28">
        <f>B49*D49</f>
        <v>0</v>
      </c>
      <c r="F49" s="29"/>
      <c r="G49" s="30"/>
    </row>
    <row r="50" spans="1:7" s="40" customFormat="1" ht="13" customHeight="1" x14ac:dyDescent="0.35">
      <c r="A50" s="12" t="s">
        <v>29</v>
      </c>
      <c r="B50" s="43">
        <f>ROUND(B46/173*132.5%,2)</f>
        <v>16.61</v>
      </c>
      <c r="C50" s="25"/>
      <c r="D50" s="44">
        <f t="shared" si="3"/>
        <v>0</v>
      </c>
      <c r="E50" s="28">
        <f t="shared" ref="E50:E51" si="4">B50*D50</f>
        <v>0</v>
      </c>
      <c r="F50" s="29"/>
      <c r="G50" s="30"/>
    </row>
    <row r="51" spans="1:7" s="40" customFormat="1" ht="13" customHeight="1" x14ac:dyDescent="0.35">
      <c r="A51" s="6" t="s">
        <v>28</v>
      </c>
      <c r="B51" s="43">
        <f>ROUND(B46/173*157.5%,2)</f>
        <v>19.75</v>
      </c>
      <c r="C51" s="25"/>
      <c r="D51" s="44">
        <f t="shared" si="3"/>
        <v>0</v>
      </c>
      <c r="E51" s="28">
        <f t="shared" si="4"/>
        <v>0</v>
      </c>
      <c r="F51" s="29"/>
      <c r="G51" s="57"/>
    </row>
    <row r="52" spans="1:7" s="40" customFormat="1" ht="13" customHeight="1" x14ac:dyDescent="0.35">
      <c r="A52" s="6" t="s">
        <v>27</v>
      </c>
      <c r="B52" s="43">
        <f>ROUND(B46/173*207.5%,2)</f>
        <v>26.02</v>
      </c>
      <c r="C52" s="25"/>
      <c r="D52" s="44">
        <f t="shared" si="3"/>
        <v>0</v>
      </c>
      <c r="E52" s="28">
        <f>B52*D52*8</f>
        <v>0</v>
      </c>
      <c r="F52" s="29"/>
      <c r="G52" s="31"/>
    </row>
    <row r="53" spans="1:7" s="40" customFormat="1" ht="13" customHeight="1" x14ac:dyDescent="0.35">
      <c r="A53" s="14" t="s">
        <v>26</v>
      </c>
      <c r="B53" s="43">
        <f>ROUND(B46/25*75%,2)</f>
        <v>65.069999999999993</v>
      </c>
      <c r="C53" s="25"/>
      <c r="D53" s="44">
        <f t="shared" si="3"/>
        <v>0</v>
      </c>
      <c r="E53" s="28">
        <f>B53*D53</f>
        <v>0</v>
      </c>
      <c r="F53" s="29"/>
      <c r="G53" s="30"/>
    </row>
    <row r="54" spans="1:7" s="40" customFormat="1" ht="13" customHeight="1" x14ac:dyDescent="0.35">
      <c r="A54" s="6" t="s">
        <v>8</v>
      </c>
      <c r="B54" s="28">
        <f>ROUND(B46*5%,2)</f>
        <v>108.46</v>
      </c>
      <c r="C54" s="25"/>
      <c r="D54" s="25"/>
      <c r="E54" s="28">
        <f>B54*C46/30</f>
        <v>108.46</v>
      </c>
      <c r="F54" s="29"/>
      <c r="G54" s="57"/>
    </row>
    <row r="55" spans="1:7" s="40" customFormat="1" ht="13" customHeight="1" x14ac:dyDescent="0.35">
      <c r="A55" s="6" t="s">
        <v>9</v>
      </c>
      <c r="B55" s="28">
        <v>90.62</v>
      </c>
      <c r="C55" s="25">
        <f>C15</f>
        <v>30</v>
      </c>
      <c r="D55" s="25"/>
      <c r="E55" s="28">
        <f>B55*C15/30</f>
        <v>90.620000000000019</v>
      </c>
      <c r="F55" s="29"/>
      <c r="G55" s="57"/>
    </row>
    <row r="56" spans="1:7" s="40" customFormat="1" ht="13" customHeight="1" x14ac:dyDescent="0.35">
      <c r="A56" s="6" t="s">
        <v>25</v>
      </c>
      <c r="B56" s="7">
        <f>B46/173*0.94</f>
        <v>11.786078612716762</v>
      </c>
      <c r="C56" s="25"/>
      <c r="D56" s="25">
        <f>D16</f>
        <v>0</v>
      </c>
      <c r="E56" s="28">
        <f>B56*D56</f>
        <v>0</v>
      </c>
      <c r="F56" s="29"/>
      <c r="G56" s="57"/>
    </row>
    <row r="57" spans="1:7" s="40" customFormat="1" ht="13" customHeight="1" x14ac:dyDescent="0.35">
      <c r="A57" s="6" t="s">
        <v>10</v>
      </c>
      <c r="B57" s="28">
        <f>ROUND(B46*5%,2)</f>
        <v>108.46</v>
      </c>
      <c r="C57" s="25"/>
      <c r="D57" s="25"/>
      <c r="E57" s="28">
        <f>B57*C46/30</f>
        <v>108.46</v>
      </c>
      <c r="F57" s="29"/>
      <c r="G57" s="57"/>
    </row>
    <row r="58" spans="1:7" s="40" customFormat="1" ht="26.25" customHeight="1" x14ac:dyDescent="0.25">
      <c r="A58" s="74" t="s">
        <v>32</v>
      </c>
      <c r="B58" s="7" t="s">
        <v>62</v>
      </c>
      <c r="C58" s="25"/>
      <c r="D58" s="27"/>
      <c r="E58" s="28">
        <f>ROUND((B46+B54+B57)*8/25,2)*C46/30+ROUND(B55*8/25,2)*C55/30</f>
        <v>792.53999999999985</v>
      </c>
      <c r="F58" s="29"/>
      <c r="G58" s="57"/>
    </row>
    <row r="59" spans="1:7" s="40" customFormat="1" ht="13" customHeight="1" x14ac:dyDescent="0.35">
      <c r="A59" s="26"/>
      <c r="B59" s="28"/>
      <c r="C59" s="25"/>
      <c r="D59" s="27"/>
      <c r="E59" s="28"/>
      <c r="F59" s="29"/>
      <c r="G59" s="57"/>
    </row>
    <row r="60" spans="1:7" s="40" customFormat="1" ht="13" customHeight="1" x14ac:dyDescent="0.35">
      <c r="A60" s="26" t="s">
        <v>12</v>
      </c>
      <c r="B60" s="28">
        <v>8</v>
      </c>
      <c r="C60" s="25"/>
      <c r="D60" s="27"/>
      <c r="E60" s="28">
        <f>8*C6/C6</f>
        <v>8</v>
      </c>
      <c r="F60" s="29"/>
      <c r="G60" s="57"/>
    </row>
    <row r="61" spans="1:7" s="40" customFormat="1" ht="13" customHeight="1" x14ac:dyDescent="0.25">
      <c r="A61" s="32" t="s">
        <v>13</v>
      </c>
      <c r="B61" s="28">
        <f>ROUND((3316.56*169.04%)*17%+(0.35%*3316.56),2)</f>
        <v>964.68</v>
      </c>
      <c r="C61" s="25"/>
      <c r="D61" s="27"/>
      <c r="E61" s="28">
        <f>((3316.56*169.04%)*17%*C46/30+(0.35%*3316.56))*C6/C6</f>
        <v>964.68117408000001</v>
      </c>
      <c r="F61" s="29"/>
      <c r="G61" s="57"/>
    </row>
    <row r="62" spans="1:7" s="40" customFormat="1" ht="13" customHeight="1" thickBot="1" x14ac:dyDescent="0.4">
      <c r="A62" s="33" t="s">
        <v>14</v>
      </c>
      <c r="B62" s="34">
        <f>ROUND(SUM(E46:E58)-E61,2)</f>
        <v>2781.75</v>
      </c>
      <c r="C62" s="35">
        <v>15</v>
      </c>
      <c r="D62" s="36"/>
      <c r="E62" s="34">
        <f>B62*C62%</f>
        <v>417.26249999999999</v>
      </c>
      <c r="F62" s="37"/>
      <c r="G62" s="60"/>
    </row>
    <row r="63" spans="1:7" s="40" customFormat="1" ht="13" customHeight="1" thickBot="1" x14ac:dyDescent="0.3">
      <c r="A63" s="51"/>
      <c r="B63" s="52"/>
      <c r="C63" s="48"/>
      <c r="D63" s="53"/>
      <c r="E63" s="47"/>
      <c r="F63" s="49"/>
      <c r="G63" s="54"/>
    </row>
    <row r="64" spans="1:7" s="40" customFormat="1" ht="13" customHeight="1" x14ac:dyDescent="0.35">
      <c r="A64" s="95" t="s">
        <v>46</v>
      </c>
      <c r="B64" s="91" t="s">
        <v>0</v>
      </c>
      <c r="C64" s="93" t="s">
        <v>1</v>
      </c>
      <c r="D64" s="93" t="s">
        <v>2</v>
      </c>
      <c r="E64" s="85"/>
      <c r="F64" s="85"/>
      <c r="G64" s="87"/>
    </row>
    <row r="65" spans="1:7" s="40" customFormat="1" ht="35" customHeight="1" x14ac:dyDescent="0.35">
      <c r="A65" s="96"/>
      <c r="B65" s="92"/>
      <c r="C65" s="94"/>
      <c r="D65" s="94"/>
      <c r="E65" s="86"/>
      <c r="F65" s="86"/>
      <c r="G65" s="88"/>
    </row>
    <row r="66" spans="1:7" s="40" customFormat="1" ht="13" customHeight="1" x14ac:dyDescent="0.25">
      <c r="A66" s="5" t="s">
        <v>3</v>
      </c>
      <c r="B66" s="64">
        <v>2214.6</v>
      </c>
      <c r="C66" s="25">
        <f>C6</f>
        <v>30</v>
      </c>
      <c r="D66" s="27"/>
      <c r="E66" s="28">
        <f>B66*C66/30</f>
        <v>2214.6</v>
      </c>
      <c r="F66" s="29" t="s">
        <v>4</v>
      </c>
      <c r="G66" s="30">
        <f>SUM(E66:E77)</f>
        <v>3702.81</v>
      </c>
    </row>
    <row r="67" spans="1:7" s="40" customFormat="1" ht="13" customHeight="1" x14ac:dyDescent="0.35">
      <c r="A67" s="6" t="s">
        <v>5</v>
      </c>
      <c r="B67" s="42">
        <f>ROUND(B66*22%,2)</f>
        <v>487.21</v>
      </c>
      <c r="C67" s="25"/>
      <c r="D67" s="25"/>
      <c r="E67" s="28">
        <f>B67*C66/30</f>
        <v>487.21</v>
      </c>
      <c r="F67" s="29" t="s">
        <v>6</v>
      </c>
      <c r="G67" s="30">
        <f>SUM(E79:E81)</f>
        <v>1107.9537728</v>
      </c>
    </row>
    <row r="68" spans="1:7" s="40" customFormat="1" ht="13" customHeight="1" x14ac:dyDescent="0.35">
      <c r="A68" s="12" t="s">
        <v>31</v>
      </c>
      <c r="B68" s="43">
        <f>ROUND(B66/173*32.5%,2)</f>
        <v>4.16</v>
      </c>
      <c r="C68" s="25"/>
      <c r="D68" s="44">
        <f t="shared" ref="D68:D73" si="5">D8</f>
        <v>0</v>
      </c>
      <c r="E68" s="28">
        <f>B68*D68</f>
        <v>0</v>
      </c>
      <c r="F68" s="29" t="s">
        <v>7</v>
      </c>
      <c r="G68" s="30">
        <f>G66-G67</f>
        <v>2594.8562271999999</v>
      </c>
    </row>
    <row r="69" spans="1:7" s="40" customFormat="1" ht="13" customHeight="1" x14ac:dyDescent="0.35">
      <c r="A69" s="12" t="s">
        <v>30</v>
      </c>
      <c r="B69" s="43">
        <f>ROUND(B66/173*107.5%,2)</f>
        <v>13.76</v>
      </c>
      <c r="C69" s="25"/>
      <c r="D69" s="44">
        <f t="shared" si="5"/>
        <v>0</v>
      </c>
      <c r="E69" s="28">
        <f>B69*D69</f>
        <v>0</v>
      </c>
      <c r="F69" s="29"/>
      <c r="G69" s="30"/>
    </row>
    <row r="70" spans="1:7" s="40" customFormat="1" ht="13" customHeight="1" x14ac:dyDescent="0.35">
      <c r="A70" s="12" t="s">
        <v>29</v>
      </c>
      <c r="B70" s="43">
        <f>ROUND(B66/173*132.5%,2)</f>
        <v>16.96</v>
      </c>
      <c r="C70" s="25"/>
      <c r="D70" s="44">
        <f t="shared" si="5"/>
        <v>0</v>
      </c>
      <c r="E70" s="28">
        <f t="shared" ref="E70:E71" si="6">B70*D70</f>
        <v>0</v>
      </c>
      <c r="F70" s="29"/>
      <c r="G70" s="30"/>
    </row>
    <row r="71" spans="1:7" s="40" customFormat="1" ht="12" customHeight="1" x14ac:dyDescent="0.35">
      <c r="A71" s="6" t="s">
        <v>28</v>
      </c>
      <c r="B71" s="43">
        <f>ROUND(B66/173*157.5%,2)</f>
        <v>20.16</v>
      </c>
      <c r="C71" s="25"/>
      <c r="D71" s="44">
        <f t="shared" si="5"/>
        <v>0</v>
      </c>
      <c r="E71" s="28">
        <f t="shared" si="6"/>
        <v>0</v>
      </c>
      <c r="F71" s="29"/>
      <c r="G71" s="57"/>
    </row>
    <row r="72" spans="1:7" s="40" customFormat="1" ht="13" customHeight="1" x14ac:dyDescent="0.35">
      <c r="A72" s="6" t="s">
        <v>27</v>
      </c>
      <c r="B72" s="43">
        <f>ROUND(B66/173*207.5%,2)</f>
        <v>26.56</v>
      </c>
      <c r="C72" s="25"/>
      <c r="D72" s="44">
        <f t="shared" si="5"/>
        <v>0</v>
      </c>
      <c r="E72" s="28">
        <f>B72*D72*8</f>
        <v>0</v>
      </c>
      <c r="F72" s="29"/>
      <c r="G72" s="31"/>
    </row>
    <row r="73" spans="1:7" s="40" customFormat="1" ht="13" customHeight="1" x14ac:dyDescent="0.35">
      <c r="A73" s="14" t="s">
        <v>26</v>
      </c>
      <c r="B73" s="43">
        <f>ROUND(B66/25*75%,2)</f>
        <v>66.44</v>
      </c>
      <c r="C73" s="25"/>
      <c r="D73" s="44">
        <f t="shared" si="5"/>
        <v>0</v>
      </c>
      <c r="E73" s="28">
        <f>B73*D73</f>
        <v>0</v>
      </c>
      <c r="F73" s="29"/>
      <c r="G73" s="30"/>
    </row>
    <row r="74" spans="1:7" s="40" customFormat="1" ht="13" customHeight="1" x14ac:dyDescent="0.35">
      <c r="A74" s="6" t="s">
        <v>8</v>
      </c>
      <c r="B74" s="28">
        <f>ROUND(B66*5%,2)</f>
        <v>110.73</v>
      </c>
      <c r="C74" s="25"/>
      <c r="D74" s="25"/>
      <c r="E74" s="28">
        <f>B74*C66/30</f>
        <v>110.73</v>
      </c>
      <c r="F74" s="29"/>
      <c r="G74" s="57"/>
    </row>
    <row r="75" spans="1:7" s="40" customFormat="1" ht="13" customHeight="1" x14ac:dyDescent="0.35">
      <c r="A75" s="6" t="s">
        <v>25</v>
      </c>
      <c r="B75" s="7">
        <f>B66/173*0.94</f>
        <v>12.033086705202312</v>
      </c>
      <c r="C75" s="25"/>
      <c r="D75" s="25">
        <f>D16</f>
        <v>0</v>
      </c>
      <c r="E75" s="28">
        <f>B75*D75</f>
        <v>0</v>
      </c>
      <c r="F75" s="29"/>
      <c r="G75" s="57"/>
    </row>
    <row r="76" spans="1:7" s="40" customFormat="1" ht="13" customHeight="1" x14ac:dyDescent="0.35">
      <c r="A76" s="6" t="s">
        <v>10</v>
      </c>
      <c r="B76" s="28">
        <f>ROUND(B66*5%,2)</f>
        <v>110.73</v>
      </c>
      <c r="C76" s="25"/>
      <c r="D76" s="25"/>
      <c r="E76" s="28">
        <f>B76*C66/30</f>
        <v>110.73</v>
      </c>
      <c r="F76" s="29"/>
      <c r="G76" s="57"/>
    </row>
    <row r="77" spans="1:7" s="40" customFormat="1" ht="13" customHeight="1" x14ac:dyDescent="0.25">
      <c r="A77" s="16" t="s">
        <v>11</v>
      </c>
      <c r="B77" s="28">
        <f>ROUND((B66+B74+B76)*8/25,2)</f>
        <v>779.54</v>
      </c>
      <c r="C77" s="25"/>
      <c r="D77" s="27"/>
      <c r="E77" s="28">
        <f>B77*C66/30</f>
        <v>779.53999999999985</v>
      </c>
      <c r="F77" s="29"/>
      <c r="G77" s="57"/>
    </row>
    <row r="78" spans="1:7" s="40" customFormat="1" ht="13" customHeight="1" x14ac:dyDescent="0.35">
      <c r="A78" s="26"/>
      <c r="B78" s="28"/>
      <c r="C78" s="25"/>
      <c r="D78" s="27"/>
      <c r="E78" s="28"/>
      <c r="F78" s="29"/>
      <c r="G78" s="57"/>
    </row>
    <row r="79" spans="1:7" s="40" customFormat="1" ht="13" customHeight="1" x14ac:dyDescent="0.35">
      <c r="A79" s="26" t="s">
        <v>12</v>
      </c>
      <c r="B79" s="28">
        <v>5</v>
      </c>
      <c r="C79" s="25"/>
      <c r="D79" s="27"/>
      <c r="E79" s="28">
        <f>5*C6/C6</f>
        <v>5</v>
      </c>
      <c r="F79" s="29"/>
      <c r="G79" s="57"/>
    </row>
    <row r="80" spans="1:7" s="40" customFormat="1" ht="13" customHeight="1" x14ac:dyDescent="0.25">
      <c r="A80" s="32" t="s">
        <v>13</v>
      </c>
      <c r="B80" s="28">
        <f>ROUND((B66*169.04%)*17%+(0.35%*B66),2)</f>
        <v>644.16</v>
      </c>
      <c r="C80" s="25"/>
      <c r="D80" s="27"/>
      <c r="E80" s="28">
        <f>((B66*169.04%)*17%*C66/30+(0.35%*B66))*C6/C6</f>
        <v>644.15627280000001</v>
      </c>
      <c r="F80" s="29"/>
      <c r="G80" s="57"/>
    </row>
    <row r="81" spans="1:7" s="40" customFormat="1" ht="13" customHeight="1" thickBot="1" x14ac:dyDescent="0.4">
      <c r="A81" s="33" t="s">
        <v>14</v>
      </c>
      <c r="B81" s="34">
        <f>ROUND(SUM(E66:E77)-E80,2)</f>
        <v>3058.65</v>
      </c>
      <c r="C81" s="35">
        <v>15</v>
      </c>
      <c r="D81" s="36"/>
      <c r="E81" s="34">
        <f>B81*C81%</f>
        <v>458.79750000000001</v>
      </c>
      <c r="F81" s="37"/>
      <c r="G81" s="60"/>
    </row>
    <row r="82" spans="1:7" s="40" customFormat="1" ht="13" customHeight="1" thickBot="1" x14ac:dyDescent="0.4">
      <c r="B82" s="47"/>
      <c r="F82" s="49"/>
      <c r="G82" s="61"/>
    </row>
    <row r="83" spans="1:7" s="40" customFormat="1" ht="13" customHeight="1" x14ac:dyDescent="0.35">
      <c r="A83" s="89" t="s">
        <v>43</v>
      </c>
      <c r="B83" s="91" t="s">
        <v>0</v>
      </c>
      <c r="C83" s="93" t="s">
        <v>1</v>
      </c>
      <c r="D83" s="93" t="s">
        <v>2</v>
      </c>
      <c r="E83" s="85"/>
      <c r="F83" s="85"/>
      <c r="G83" s="87"/>
    </row>
    <row r="84" spans="1:7" s="40" customFormat="1" ht="23" customHeight="1" x14ac:dyDescent="0.35">
      <c r="A84" s="90"/>
      <c r="B84" s="92"/>
      <c r="C84" s="94"/>
      <c r="D84" s="94"/>
      <c r="E84" s="86"/>
      <c r="F84" s="86"/>
      <c r="G84" s="88"/>
    </row>
    <row r="85" spans="1:7" s="40" customFormat="1" ht="13" customHeight="1" x14ac:dyDescent="0.25">
      <c r="A85" s="5" t="s">
        <v>3</v>
      </c>
      <c r="B85" s="50">
        <v>2014.47</v>
      </c>
      <c r="C85" s="25">
        <f>C6</f>
        <v>30</v>
      </c>
      <c r="D85" s="27"/>
      <c r="E85" s="28">
        <f>ROUND(B85*C85/30,2)</f>
        <v>2014.47</v>
      </c>
      <c r="F85" s="29" t="s">
        <v>4</v>
      </c>
      <c r="G85" s="30">
        <f>SUM(E85:E96)</f>
        <v>3368.18</v>
      </c>
    </row>
    <row r="86" spans="1:7" s="40" customFormat="1" ht="13" customHeight="1" x14ac:dyDescent="0.35">
      <c r="A86" s="6" t="s">
        <v>5</v>
      </c>
      <c r="B86" s="42">
        <f>ROUND(B85*22%,2)</f>
        <v>443.18</v>
      </c>
      <c r="C86" s="25"/>
      <c r="D86" s="25"/>
      <c r="E86" s="28">
        <f>B86*C85/30</f>
        <v>443.18</v>
      </c>
      <c r="F86" s="29" t="s">
        <v>6</v>
      </c>
      <c r="G86" s="30">
        <f>SUM(E98:E100)</f>
        <v>1008.2760000000001</v>
      </c>
    </row>
    <row r="87" spans="1:7" s="40" customFormat="1" ht="13" customHeight="1" x14ac:dyDescent="0.35">
      <c r="A87" s="12" t="s">
        <v>31</v>
      </c>
      <c r="B87" s="43">
        <f>ROUND(B85/173*32.5%,2)</f>
        <v>3.78</v>
      </c>
      <c r="C87" s="25"/>
      <c r="D87" s="44">
        <f t="shared" ref="D87:D92" si="7">D8</f>
        <v>0</v>
      </c>
      <c r="E87" s="28">
        <f>B87*D87</f>
        <v>0</v>
      </c>
      <c r="F87" s="29" t="s">
        <v>7</v>
      </c>
      <c r="G87" s="30">
        <f>G85-G86</f>
        <v>2359.9039999999995</v>
      </c>
    </row>
    <row r="88" spans="1:7" s="40" customFormat="1" ht="13" customHeight="1" x14ac:dyDescent="0.35">
      <c r="A88" s="12" t="s">
        <v>30</v>
      </c>
      <c r="B88" s="43">
        <f>ROUND(B85/173*107.5%,2)</f>
        <v>12.52</v>
      </c>
      <c r="C88" s="25"/>
      <c r="D88" s="44">
        <f t="shared" si="7"/>
        <v>0</v>
      </c>
      <c r="E88" s="28">
        <f>B88*D88</f>
        <v>0</v>
      </c>
      <c r="F88" s="29"/>
      <c r="G88" s="30"/>
    </row>
    <row r="89" spans="1:7" s="40" customFormat="1" ht="13" customHeight="1" x14ac:dyDescent="0.35">
      <c r="A89" s="12" t="s">
        <v>29</v>
      </c>
      <c r="B89" s="43">
        <f>ROUND(B85/173*132.5%,2)</f>
        <v>15.43</v>
      </c>
      <c r="C89" s="25"/>
      <c r="D89" s="44">
        <f t="shared" si="7"/>
        <v>0</v>
      </c>
      <c r="E89" s="28">
        <f t="shared" ref="E89:E90" si="8">B89*D89</f>
        <v>0</v>
      </c>
      <c r="F89" s="29"/>
      <c r="G89" s="30"/>
    </row>
    <row r="90" spans="1:7" s="40" customFormat="1" ht="13" customHeight="1" x14ac:dyDescent="0.35">
      <c r="A90" s="6" t="s">
        <v>28</v>
      </c>
      <c r="B90" s="43">
        <f>ROUND(B85/173*157.5%,2)</f>
        <v>18.34</v>
      </c>
      <c r="C90" s="25"/>
      <c r="D90" s="44">
        <f t="shared" si="7"/>
        <v>0</v>
      </c>
      <c r="E90" s="28">
        <f t="shared" si="8"/>
        <v>0</v>
      </c>
      <c r="F90" s="29"/>
      <c r="G90" s="57"/>
    </row>
    <row r="91" spans="1:7" s="40" customFormat="1" ht="13" customHeight="1" x14ac:dyDescent="0.35">
      <c r="A91" s="6" t="s">
        <v>27</v>
      </c>
      <c r="B91" s="43">
        <f>ROUND(B85/173*207.5%,2)</f>
        <v>24.16</v>
      </c>
      <c r="C91" s="25"/>
      <c r="D91" s="44">
        <f t="shared" si="7"/>
        <v>0</v>
      </c>
      <c r="E91" s="28">
        <f>B91*D91*8</f>
        <v>0</v>
      </c>
      <c r="F91" s="29"/>
      <c r="G91" s="31"/>
    </row>
    <row r="92" spans="1:7" s="40" customFormat="1" ht="13" customHeight="1" x14ac:dyDescent="0.35">
      <c r="A92" s="14" t="s">
        <v>26</v>
      </c>
      <c r="B92" s="43">
        <f>ROUND(B85/25*75%,2)</f>
        <v>60.43</v>
      </c>
      <c r="C92" s="25"/>
      <c r="D92" s="44">
        <f t="shared" si="7"/>
        <v>0</v>
      </c>
      <c r="E92" s="28">
        <f>B92*D92</f>
        <v>0</v>
      </c>
      <c r="F92" s="29"/>
      <c r="G92" s="30"/>
    </row>
    <row r="93" spans="1:7" s="40" customFormat="1" ht="13" customHeight="1" x14ac:dyDescent="0.35">
      <c r="A93" s="6" t="s">
        <v>8</v>
      </c>
      <c r="B93" s="28">
        <f>ROUND(B85*5%,2)</f>
        <v>100.72</v>
      </c>
      <c r="C93" s="25"/>
      <c r="D93" s="44"/>
      <c r="E93" s="28">
        <f>B93*C85/30</f>
        <v>100.72</v>
      </c>
      <c r="F93" s="29"/>
      <c r="G93" s="57"/>
    </row>
    <row r="94" spans="1:7" s="40" customFormat="1" ht="13" customHeight="1" x14ac:dyDescent="0.35">
      <c r="A94" s="6" t="s">
        <v>25</v>
      </c>
      <c r="B94" s="7">
        <f>B85/173*0.94</f>
        <v>10.94567514450867</v>
      </c>
      <c r="C94" s="25"/>
      <c r="D94" s="44">
        <f>D16</f>
        <v>0</v>
      </c>
      <c r="E94" s="28">
        <f>B94*D94</f>
        <v>0</v>
      </c>
      <c r="F94" s="29"/>
      <c r="G94" s="57"/>
    </row>
    <row r="95" spans="1:7" s="40" customFormat="1" ht="13" customHeight="1" x14ac:dyDescent="0.35">
      <c r="A95" s="6" t="s">
        <v>10</v>
      </c>
      <c r="B95" s="28">
        <f>ROUND(B85*5%,2)</f>
        <v>100.72</v>
      </c>
      <c r="C95" s="25"/>
      <c r="D95" s="25"/>
      <c r="E95" s="28">
        <f>B95*C85/30</f>
        <v>100.72</v>
      </c>
      <c r="F95" s="29"/>
      <c r="G95" s="57"/>
    </row>
    <row r="96" spans="1:7" s="40" customFormat="1" ht="13" customHeight="1" x14ac:dyDescent="0.25">
      <c r="A96" s="16" t="s">
        <v>11</v>
      </c>
      <c r="B96" s="28">
        <f>ROUND((B85+B93+B95)*8/25,2)</f>
        <v>709.09</v>
      </c>
      <c r="C96" s="25"/>
      <c r="D96" s="27"/>
      <c r="E96" s="28">
        <f>ROUND(B96*C85/30,2)</f>
        <v>709.09</v>
      </c>
      <c r="F96" s="29"/>
      <c r="G96" s="57"/>
    </row>
    <row r="97" spans="1:7" s="40" customFormat="1" ht="13" customHeight="1" x14ac:dyDescent="0.35">
      <c r="A97" s="26"/>
      <c r="B97" s="28"/>
      <c r="C97" s="25"/>
      <c r="D97" s="27"/>
      <c r="E97" s="28"/>
      <c r="F97" s="29"/>
      <c r="G97" s="57"/>
    </row>
    <row r="98" spans="1:7" s="40" customFormat="1" ht="13" customHeight="1" x14ac:dyDescent="0.35">
      <c r="A98" s="26" t="s">
        <v>12</v>
      </c>
      <c r="B98" s="28">
        <v>5</v>
      </c>
      <c r="C98" s="25"/>
      <c r="D98" s="27"/>
      <c r="E98" s="28">
        <f>5*C6/C6</f>
        <v>5</v>
      </c>
      <c r="F98" s="29"/>
      <c r="G98" s="57"/>
    </row>
    <row r="99" spans="1:7" s="40" customFormat="1" ht="13" customHeight="1" x14ac:dyDescent="0.25">
      <c r="A99" s="32" t="s">
        <v>13</v>
      </c>
      <c r="B99" s="28">
        <f>ROUND((B85*169.04%)*17%+(0.35%*B85),2)</f>
        <v>585.94000000000005</v>
      </c>
      <c r="C99" s="25"/>
      <c r="D99" s="27"/>
      <c r="E99" s="28">
        <f>ROUND(((((B85+(B85*69.04%))*17%))*C85/30+(0.35%*B85))*C6/C6,2)</f>
        <v>585.94000000000005</v>
      </c>
      <c r="F99" s="29"/>
      <c r="G99" s="57"/>
    </row>
    <row r="100" spans="1:7" s="40" customFormat="1" ht="13" customHeight="1" thickBot="1" x14ac:dyDescent="0.4">
      <c r="A100" s="33" t="s">
        <v>14</v>
      </c>
      <c r="B100" s="34">
        <f>ROUND(SUM(E85:E96)-E99,2)</f>
        <v>2782.24</v>
      </c>
      <c r="C100" s="35">
        <v>15</v>
      </c>
      <c r="D100" s="36"/>
      <c r="E100" s="34">
        <f>B100*C100%</f>
        <v>417.33599999999996</v>
      </c>
      <c r="F100" s="37"/>
      <c r="G100" s="60"/>
    </row>
    <row r="101" spans="1:7" s="40" customFormat="1" ht="13.15" customHeight="1" thickBot="1" x14ac:dyDescent="0.4">
      <c r="B101" s="47"/>
      <c r="F101" s="49"/>
      <c r="G101" s="61"/>
    </row>
    <row r="102" spans="1:7" s="40" customFormat="1" ht="13.15" customHeight="1" x14ac:dyDescent="0.35">
      <c r="A102" s="89" t="s">
        <v>47</v>
      </c>
      <c r="B102" s="91" t="s">
        <v>0</v>
      </c>
      <c r="C102" s="93" t="s">
        <v>1</v>
      </c>
      <c r="D102" s="93" t="s">
        <v>2</v>
      </c>
      <c r="E102" s="85"/>
      <c r="F102" s="85"/>
      <c r="G102" s="87"/>
    </row>
    <row r="103" spans="1:7" s="40" customFormat="1" ht="36" customHeight="1" x14ac:dyDescent="0.35">
      <c r="A103" s="90"/>
      <c r="B103" s="92"/>
      <c r="C103" s="94"/>
      <c r="D103" s="94"/>
      <c r="E103" s="86"/>
      <c r="F103" s="86"/>
      <c r="G103" s="88"/>
    </row>
    <row r="104" spans="1:7" s="40" customFormat="1" ht="13.15" customHeight="1" x14ac:dyDescent="0.35">
      <c r="A104" s="5" t="s">
        <v>3</v>
      </c>
      <c r="B104" s="73">
        <v>1583.51</v>
      </c>
      <c r="C104" s="25">
        <f>C6</f>
        <v>30</v>
      </c>
      <c r="D104" s="27"/>
      <c r="E104" s="28">
        <f>B104*C104/30</f>
        <v>1583.51</v>
      </c>
      <c r="F104" s="29" t="s">
        <v>4</v>
      </c>
      <c r="G104" s="30">
        <f>SUM(E104:E115)</f>
        <v>2668.53</v>
      </c>
    </row>
    <row r="105" spans="1:7" s="40" customFormat="1" ht="13.15" customHeight="1" x14ac:dyDescent="0.35">
      <c r="A105" s="6" t="s">
        <v>5</v>
      </c>
      <c r="B105" s="42">
        <f>ROUND(B104*22%,2)</f>
        <v>348.37</v>
      </c>
      <c r="C105" s="25"/>
      <c r="D105" s="25"/>
      <c r="E105" s="28">
        <f>B105*C104/30</f>
        <v>348.37</v>
      </c>
      <c r="F105" s="29" t="s">
        <v>6</v>
      </c>
      <c r="G105" s="30">
        <f>SUM(E117:E119)</f>
        <v>686.38638667999999</v>
      </c>
    </row>
    <row r="106" spans="1:7" s="40" customFormat="1" ht="13.15" customHeight="1" x14ac:dyDescent="0.35">
      <c r="A106" s="12" t="s">
        <v>31</v>
      </c>
      <c r="B106" s="43">
        <f>ROUND(B104/173*32.5%,2)</f>
        <v>2.97</v>
      </c>
      <c r="C106" s="25"/>
      <c r="D106" s="44">
        <f t="shared" ref="D106:D111" si="9">D8</f>
        <v>0</v>
      </c>
      <c r="E106" s="28">
        <f>B106*D106</f>
        <v>0</v>
      </c>
      <c r="F106" s="29" t="s">
        <v>7</v>
      </c>
      <c r="G106" s="30">
        <f>G104-G105</f>
        <v>1982.1436133200002</v>
      </c>
    </row>
    <row r="107" spans="1:7" s="40" customFormat="1" ht="13.15" customHeight="1" x14ac:dyDescent="0.35">
      <c r="A107" s="12" t="s">
        <v>30</v>
      </c>
      <c r="B107" s="43">
        <f>ROUND(B104/173*107.5%,2)</f>
        <v>9.84</v>
      </c>
      <c r="C107" s="25"/>
      <c r="D107" s="44">
        <f t="shared" si="9"/>
        <v>0</v>
      </c>
      <c r="E107" s="28">
        <f>B107*D107</f>
        <v>0</v>
      </c>
      <c r="F107" s="29"/>
      <c r="G107" s="30"/>
    </row>
    <row r="108" spans="1:7" s="40" customFormat="1" ht="13.15" customHeight="1" x14ac:dyDescent="0.35">
      <c r="A108" s="12" t="s">
        <v>29</v>
      </c>
      <c r="B108" s="43">
        <f>ROUND(B104/173*132.5%,2)</f>
        <v>12.13</v>
      </c>
      <c r="C108" s="25"/>
      <c r="D108" s="44">
        <f t="shared" si="9"/>
        <v>0</v>
      </c>
      <c r="E108" s="28">
        <f t="shared" ref="E108:E109" si="10">B108*D108</f>
        <v>0</v>
      </c>
      <c r="F108" s="29"/>
      <c r="G108" s="30"/>
    </row>
    <row r="109" spans="1:7" s="40" customFormat="1" ht="13.15" customHeight="1" x14ac:dyDescent="0.35">
      <c r="A109" s="6" t="s">
        <v>28</v>
      </c>
      <c r="B109" s="43">
        <f>ROUND(B104/173*157.5%,2)</f>
        <v>14.42</v>
      </c>
      <c r="C109" s="25"/>
      <c r="D109" s="44">
        <f t="shared" si="9"/>
        <v>0</v>
      </c>
      <c r="E109" s="28">
        <f t="shared" si="10"/>
        <v>0</v>
      </c>
      <c r="F109" s="29"/>
      <c r="G109" s="57"/>
    </row>
    <row r="110" spans="1:7" s="40" customFormat="1" ht="13.15" customHeight="1" x14ac:dyDescent="0.35">
      <c r="A110" s="6" t="s">
        <v>27</v>
      </c>
      <c r="B110" s="43">
        <f>ROUND(B104/173*207.5%,2)</f>
        <v>18.989999999999998</v>
      </c>
      <c r="C110" s="25"/>
      <c r="D110" s="44">
        <f t="shared" si="9"/>
        <v>0</v>
      </c>
      <c r="E110" s="28">
        <f>B110*D110*8</f>
        <v>0</v>
      </c>
      <c r="F110" s="29"/>
      <c r="G110" s="31"/>
    </row>
    <row r="111" spans="1:7" s="40" customFormat="1" ht="13.15" customHeight="1" x14ac:dyDescent="0.35">
      <c r="A111" s="14" t="s">
        <v>26</v>
      </c>
      <c r="B111" s="43">
        <f>ROUND(B104/25*75%,2)</f>
        <v>47.51</v>
      </c>
      <c r="C111" s="25"/>
      <c r="D111" s="44">
        <f t="shared" si="9"/>
        <v>0</v>
      </c>
      <c r="E111" s="28">
        <f>B111*D111</f>
        <v>0</v>
      </c>
      <c r="F111" s="29"/>
      <c r="G111" s="30"/>
    </row>
    <row r="112" spans="1:7" s="40" customFormat="1" ht="13.15" customHeight="1" x14ac:dyDescent="0.35">
      <c r="A112" s="6" t="s">
        <v>8</v>
      </c>
      <c r="B112" s="28">
        <f>ROUND(B104*5%,2)</f>
        <v>79.180000000000007</v>
      </c>
      <c r="C112" s="25"/>
      <c r="D112" s="44"/>
      <c r="E112" s="28">
        <f>B112*C104/30</f>
        <v>79.180000000000007</v>
      </c>
      <c r="F112" s="29"/>
      <c r="G112" s="57"/>
    </row>
    <row r="113" spans="1:7" s="40" customFormat="1" ht="13.15" customHeight="1" x14ac:dyDescent="0.35">
      <c r="A113" s="6" t="s">
        <v>25</v>
      </c>
      <c r="B113" s="7">
        <f>B104/173*0.94</f>
        <v>8.6040427745664747</v>
      </c>
      <c r="C113" s="25"/>
      <c r="D113" s="44">
        <f>D16</f>
        <v>0</v>
      </c>
      <c r="E113" s="28">
        <f>B113*D113</f>
        <v>0</v>
      </c>
      <c r="F113" s="29"/>
      <c r="G113" s="57"/>
    </row>
    <row r="114" spans="1:7" s="40" customFormat="1" ht="13.15" customHeight="1" x14ac:dyDescent="0.35">
      <c r="A114" s="6" t="s">
        <v>10</v>
      </c>
      <c r="B114" s="28">
        <f>ROUND(B104*6%,2)</f>
        <v>95.01</v>
      </c>
      <c r="C114" s="25"/>
      <c r="D114" s="25"/>
      <c r="E114" s="28">
        <f>B114*C104/30</f>
        <v>95.01</v>
      </c>
      <c r="F114" s="29"/>
      <c r="G114" s="57"/>
    </row>
    <row r="115" spans="1:7" s="40" customFormat="1" ht="13.15" customHeight="1" x14ac:dyDescent="0.25">
      <c r="A115" s="16" t="s">
        <v>11</v>
      </c>
      <c r="B115" s="28">
        <f>ROUND((B104+B112+B114)*8/25,2)</f>
        <v>562.46</v>
      </c>
      <c r="C115" s="25"/>
      <c r="D115" s="27"/>
      <c r="E115" s="28">
        <f>B115*C104/30</f>
        <v>562.46000000000015</v>
      </c>
      <c r="F115" s="29"/>
      <c r="G115" s="57"/>
    </row>
    <row r="116" spans="1:7" s="40" customFormat="1" ht="13.15" customHeight="1" x14ac:dyDescent="0.35">
      <c r="A116" s="26"/>
      <c r="B116" s="28"/>
      <c r="C116" s="25"/>
      <c r="D116" s="27"/>
      <c r="E116" s="28"/>
      <c r="F116" s="29"/>
      <c r="G116" s="57"/>
    </row>
    <row r="117" spans="1:7" s="40" customFormat="1" ht="13.15" customHeight="1" x14ac:dyDescent="0.35">
      <c r="A117" s="26" t="s">
        <v>12</v>
      </c>
      <c r="B117" s="28">
        <v>5</v>
      </c>
      <c r="C117" s="25"/>
      <c r="D117" s="27"/>
      <c r="E117" s="28">
        <f>5*C6/C6</f>
        <v>5</v>
      </c>
      <c r="F117" s="29"/>
      <c r="G117" s="57"/>
    </row>
    <row r="118" spans="1:7" s="40" customFormat="1" ht="13.15" customHeight="1" x14ac:dyDescent="0.25">
      <c r="A118" s="32" t="s">
        <v>13</v>
      </c>
      <c r="B118" s="28">
        <f>ROUND((B104*169.04%)*17%+(0.35%*B104),2)</f>
        <v>460.59</v>
      </c>
      <c r="C118" s="25"/>
      <c r="D118" s="27"/>
      <c r="E118" s="28">
        <f>((((B104+(B104*69.04%))*17%))*C104/30+(0.35%*B104))*C6/C6</f>
        <v>460.59238668</v>
      </c>
      <c r="F118" s="29"/>
      <c r="G118" s="57"/>
    </row>
    <row r="119" spans="1:7" s="40" customFormat="1" ht="13.15" customHeight="1" thickBot="1" x14ac:dyDescent="0.4">
      <c r="A119" s="33" t="s">
        <v>14</v>
      </c>
      <c r="B119" s="34">
        <f>ROUND(SUM(E104:E115)-E118,2)</f>
        <v>2207.94</v>
      </c>
      <c r="C119" s="35">
        <v>10</v>
      </c>
      <c r="D119" s="36"/>
      <c r="E119" s="34">
        <f>B119*C119%</f>
        <v>220.79400000000001</v>
      </c>
      <c r="F119" s="37"/>
      <c r="G119" s="60"/>
    </row>
    <row r="120" spans="1:7" s="40" customFormat="1" ht="13.15" customHeight="1" thickBot="1" x14ac:dyDescent="0.4">
      <c r="B120" s="47"/>
      <c r="F120" s="49"/>
      <c r="G120" s="61"/>
    </row>
    <row r="121" spans="1:7" s="40" customFormat="1" ht="13.15" customHeight="1" x14ac:dyDescent="0.35">
      <c r="A121" s="95" t="s">
        <v>48</v>
      </c>
      <c r="B121" s="91" t="s">
        <v>0</v>
      </c>
      <c r="C121" s="93" t="s">
        <v>1</v>
      </c>
      <c r="D121" s="93" t="s">
        <v>2</v>
      </c>
      <c r="E121" s="85"/>
      <c r="F121" s="85"/>
      <c r="G121" s="87"/>
    </row>
    <row r="122" spans="1:7" s="40" customFormat="1" ht="26.5" customHeight="1" x14ac:dyDescent="0.35">
      <c r="A122" s="96"/>
      <c r="B122" s="92"/>
      <c r="C122" s="94"/>
      <c r="D122" s="94"/>
      <c r="E122" s="86"/>
      <c r="F122" s="86"/>
      <c r="G122" s="88"/>
    </row>
    <row r="123" spans="1:7" s="40" customFormat="1" ht="13.15" customHeight="1" x14ac:dyDescent="0.25">
      <c r="A123" s="5" t="s">
        <v>3</v>
      </c>
      <c r="B123" s="50">
        <v>1487.2</v>
      </c>
      <c r="C123" s="25">
        <f>C6</f>
        <v>30</v>
      </c>
      <c r="D123" s="27"/>
      <c r="E123" s="28">
        <f>B123*C123/30</f>
        <v>1487.2</v>
      </c>
      <c r="F123" s="29" t="s">
        <v>4</v>
      </c>
      <c r="G123" s="30">
        <f>SUM(E123:E134)</f>
        <v>2506.2200000000003</v>
      </c>
    </row>
    <row r="124" spans="1:7" s="40" customFormat="1" ht="13.15" customHeight="1" x14ac:dyDescent="0.35">
      <c r="A124" s="6" t="s">
        <v>5</v>
      </c>
      <c r="B124" s="42">
        <f>ROUND(B123*22%,2)</f>
        <v>327.18</v>
      </c>
      <c r="C124" s="25"/>
      <c r="D124" s="25"/>
      <c r="E124" s="28">
        <f>B124*C123/30</f>
        <v>327.18</v>
      </c>
      <c r="F124" s="29" t="s">
        <v>6</v>
      </c>
      <c r="G124" s="30">
        <f>SUM(E136:E138)</f>
        <v>644.94288960000006</v>
      </c>
    </row>
    <row r="125" spans="1:7" s="40" customFormat="1" ht="13.15" customHeight="1" x14ac:dyDescent="0.35">
      <c r="A125" s="12" t="s">
        <v>31</v>
      </c>
      <c r="B125" s="43">
        <f>ROUND(B123/173*32.5%,2)</f>
        <v>2.79</v>
      </c>
      <c r="C125" s="25"/>
      <c r="D125" s="44">
        <f>D8</f>
        <v>0</v>
      </c>
      <c r="E125" s="28">
        <f>B125*D125</f>
        <v>0</v>
      </c>
      <c r="F125" s="29" t="s">
        <v>7</v>
      </c>
      <c r="G125" s="30">
        <f>G123-G124</f>
        <v>1861.2771104000003</v>
      </c>
    </row>
    <row r="126" spans="1:7" s="40" customFormat="1" ht="13.15" customHeight="1" x14ac:dyDescent="0.35">
      <c r="A126" s="12" t="s">
        <v>30</v>
      </c>
      <c r="B126" s="43">
        <f>ROUND(B123/173*107.5%,2)</f>
        <v>9.24</v>
      </c>
      <c r="C126" s="25"/>
      <c r="D126" s="44">
        <f t="shared" ref="D126:D130" si="11">D9</f>
        <v>0</v>
      </c>
      <c r="E126" s="28">
        <f>B126*D126</f>
        <v>0</v>
      </c>
      <c r="F126" s="29"/>
      <c r="G126" s="30"/>
    </row>
    <row r="127" spans="1:7" s="40" customFormat="1" ht="13.15" customHeight="1" x14ac:dyDescent="0.35">
      <c r="A127" s="12" t="s">
        <v>29</v>
      </c>
      <c r="B127" s="43">
        <f>ROUND(B123/173*132.5%,2)</f>
        <v>11.39</v>
      </c>
      <c r="C127" s="25"/>
      <c r="D127" s="44">
        <f t="shared" si="11"/>
        <v>0</v>
      </c>
      <c r="E127" s="28">
        <f t="shared" ref="E127:E128" si="12">B127*D127</f>
        <v>0</v>
      </c>
      <c r="F127" s="29"/>
      <c r="G127" s="30"/>
    </row>
    <row r="128" spans="1:7" s="40" customFormat="1" ht="13.15" customHeight="1" x14ac:dyDescent="0.35">
      <c r="A128" s="6" t="s">
        <v>28</v>
      </c>
      <c r="B128" s="43">
        <f>ROUND(B123/173*157.5%,2)</f>
        <v>13.54</v>
      </c>
      <c r="C128" s="25"/>
      <c r="D128" s="44">
        <f t="shared" si="11"/>
        <v>0</v>
      </c>
      <c r="E128" s="28">
        <f t="shared" si="12"/>
        <v>0</v>
      </c>
      <c r="F128" s="29"/>
      <c r="G128" s="57"/>
    </row>
    <row r="129" spans="1:7" s="40" customFormat="1" ht="13.15" customHeight="1" x14ac:dyDescent="0.35">
      <c r="A129" s="6" t="s">
        <v>27</v>
      </c>
      <c r="B129" s="43">
        <f>ROUND(B123/173*207.5%,2)</f>
        <v>17.84</v>
      </c>
      <c r="C129" s="25"/>
      <c r="D129" s="44">
        <f t="shared" si="11"/>
        <v>0</v>
      </c>
      <c r="E129" s="28">
        <f>B129*D129*8</f>
        <v>0</v>
      </c>
      <c r="F129" s="29"/>
      <c r="G129" s="31"/>
    </row>
    <row r="130" spans="1:7" s="40" customFormat="1" ht="13.15" customHeight="1" x14ac:dyDescent="0.35">
      <c r="A130" s="14" t="s">
        <v>26</v>
      </c>
      <c r="B130" s="43">
        <f>ROUND(B123/25*75%,2)</f>
        <v>44.62</v>
      </c>
      <c r="C130" s="25"/>
      <c r="D130" s="44">
        <f t="shared" si="11"/>
        <v>0</v>
      </c>
      <c r="E130" s="28">
        <f>B130*D130</f>
        <v>0</v>
      </c>
      <c r="F130" s="29"/>
      <c r="G130" s="30"/>
    </row>
    <row r="131" spans="1:7" s="40" customFormat="1" ht="13.15" customHeight="1" x14ac:dyDescent="0.35">
      <c r="A131" s="6" t="s">
        <v>8</v>
      </c>
      <c r="B131" s="28">
        <f>ROUND(B123*5%,2)</f>
        <v>74.36</v>
      </c>
      <c r="C131" s="25"/>
      <c r="D131" s="44"/>
      <c r="E131" s="28">
        <f>B131*C123/30</f>
        <v>74.36</v>
      </c>
      <c r="F131" s="29"/>
      <c r="G131" s="57"/>
    </row>
    <row r="132" spans="1:7" s="40" customFormat="1" ht="13.15" customHeight="1" x14ac:dyDescent="0.35">
      <c r="A132" s="6" t="s">
        <v>25</v>
      </c>
      <c r="B132" s="7">
        <f>B123/173*0.94</f>
        <v>8.0807398843930631</v>
      </c>
      <c r="C132" s="25"/>
      <c r="D132" s="44">
        <f>D113</f>
        <v>0</v>
      </c>
      <c r="E132" s="28">
        <f>B132*D132</f>
        <v>0</v>
      </c>
      <c r="F132" s="29"/>
      <c r="G132" s="57"/>
    </row>
    <row r="133" spans="1:7" s="40" customFormat="1" ht="13.15" customHeight="1" x14ac:dyDescent="0.35">
      <c r="A133" s="6" t="s">
        <v>10</v>
      </c>
      <c r="B133" s="28">
        <f>ROUND(B123*6%,2)</f>
        <v>89.23</v>
      </c>
      <c r="C133" s="25"/>
      <c r="D133" s="25"/>
      <c r="E133" s="28">
        <f>B133*C123/30</f>
        <v>89.23</v>
      </c>
      <c r="F133" s="29"/>
      <c r="G133" s="57"/>
    </row>
    <row r="134" spans="1:7" s="40" customFormat="1" ht="13.15" customHeight="1" x14ac:dyDescent="0.25">
      <c r="A134" s="16" t="s">
        <v>11</v>
      </c>
      <c r="B134" s="28">
        <f>ROUND((B123+B131+B133)*8/25,2)</f>
        <v>528.25</v>
      </c>
      <c r="C134" s="25"/>
      <c r="D134" s="27"/>
      <c r="E134" s="28">
        <f>B134*C123/30</f>
        <v>528.25</v>
      </c>
      <c r="F134" s="29"/>
      <c r="G134" s="57"/>
    </row>
    <row r="135" spans="1:7" s="40" customFormat="1" ht="13.15" customHeight="1" x14ac:dyDescent="0.35">
      <c r="A135" s="26"/>
      <c r="B135" s="28"/>
      <c r="C135" s="25"/>
      <c r="D135" s="27"/>
      <c r="E135" s="28"/>
      <c r="F135" s="29"/>
      <c r="G135" s="57"/>
    </row>
    <row r="136" spans="1:7" s="40" customFormat="1" ht="13.15" customHeight="1" x14ac:dyDescent="0.35">
      <c r="A136" s="26" t="s">
        <v>12</v>
      </c>
      <c r="B136" s="28">
        <v>5</v>
      </c>
      <c r="C136" s="25"/>
      <c r="D136" s="27"/>
      <c r="E136" s="28">
        <f>5*C123/C123</f>
        <v>5</v>
      </c>
      <c r="F136" s="29"/>
      <c r="G136" s="57"/>
    </row>
    <row r="137" spans="1:7" s="40" customFormat="1" ht="13.15" customHeight="1" x14ac:dyDescent="0.25">
      <c r="A137" s="32" t="s">
        <v>13</v>
      </c>
      <c r="B137" s="28">
        <f>ROUND((B123*169.04%)*17%+(0.35%*B123),2)</f>
        <v>432.58</v>
      </c>
      <c r="C137" s="25"/>
      <c r="D137" s="27"/>
      <c r="E137" s="28">
        <f>((B123*169.04%)*17%*C123/30+(0.35%*B123))*C123/C123</f>
        <v>432.57888960000002</v>
      </c>
      <c r="F137" s="29"/>
      <c r="G137" s="57"/>
    </row>
    <row r="138" spans="1:7" s="40" customFormat="1" ht="13.15" customHeight="1" thickBot="1" x14ac:dyDescent="0.4">
      <c r="A138" s="33" t="s">
        <v>14</v>
      </c>
      <c r="B138" s="34">
        <f>ROUND(SUM(E123:E134)-E137,2)</f>
        <v>2073.64</v>
      </c>
      <c r="C138" s="35">
        <v>10</v>
      </c>
      <c r="D138" s="36"/>
      <c r="E138" s="34">
        <f>B138*C138%</f>
        <v>207.364</v>
      </c>
      <c r="F138" s="37"/>
      <c r="G138" s="60"/>
    </row>
    <row r="139" spans="1:7" s="40" customFormat="1" ht="13.15" customHeight="1" thickBot="1" x14ac:dyDescent="0.4">
      <c r="B139" s="47"/>
      <c r="F139" s="49"/>
      <c r="G139" s="61"/>
    </row>
    <row r="140" spans="1:7" s="40" customFormat="1" ht="13.15" customHeight="1" x14ac:dyDescent="0.35">
      <c r="A140" s="89" t="s">
        <v>49</v>
      </c>
      <c r="B140" s="91" t="s">
        <v>0</v>
      </c>
      <c r="C140" s="93" t="s">
        <v>1</v>
      </c>
      <c r="D140" s="93" t="s">
        <v>2</v>
      </c>
      <c r="E140" s="85"/>
      <c r="F140" s="85"/>
      <c r="G140" s="87"/>
    </row>
    <row r="141" spans="1:7" s="40" customFormat="1" ht="13.15" customHeight="1" x14ac:dyDescent="0.35">
      <c r="A141" s="90"/>
      <c r="B141" s="92"/>
      <c r="C141" s="94"/>
      <c r="D141" s="94"/>
      <c r="E141" s="86"/>
      <c r="F141" s="86"/>
      <c r="G141" s="88"/>
    </row>
    <row r="142" spans="1:7" s="40" customFormat="1" ht="13.15" customHeight="1" x14ac:dyDescent="0.25">
      <c r="A142" s="5" t="s">
        <v>3</v>
      </c>
      <c r="B142" s="50">
        <v>1470.31</v>
      </c>
      <c r="C142" s="25">
        <f>C6</f>
        <v>30</v>
      </c>
      <c r="D142" s="27"/>
      <c r="E142" s="28">
        <f>ROUND(B142*C142/30,2)</f>
        <v>1470.31</v>
      </c>
      <c r="F142" s="29" t="s">
        <v>4</v>
      </c>
      <c r="G142" s="30">
        <f>SUM(E142:E153)</f>
        <v>2477.7799999999997</v>
      </c>
    </row>
    <row r="143" spans="1:7" s="40" customFormat="1" ht="13.15" customHeight="1" x14ac:dyDescent="0.35">
      <c r="A143" s="6" t="s">
        <v>5</v>
      </c>
      <c r="B143" s="42">
        <f>ROUND(B142*22%,2)</f>
        <v>323.47000000000003</v>
      </c>
      <c r="C143" s="25"/>
      <c r="D143" s="25"/>
      <c r="E143" s="28">
        <f>B143*C142/30</f>
        <v>323.47000000000003</v>
      </c>
      <c r="F143" s="29" t="s">
        <v>6</v>
      </c>
      <c r="G143" s="30">
        <f>SUM(E155:E157)</f>
        <v>637.68100000000004</v>
      </c>
    </row>
    <row r="144" spans="1:7" s="40" customFormat="1" ht="13.15" customHeight="1" x14ac:dyDescent="0.35">
      <c r="A144" s="12" t="s">
        <v>31</v>
      </c>
      <c r="B144" s="43">
        <f>ROUND(B142/173*32.5%,2)</f>
        <v>2.76</v>
      </c>
      <c r="C144" s="25"/>
      <c r="D144" s="44">
        <f>D8</f>
        <v>0</v>
      </c>
      <c r="E144" s="28">
        <f>B144*D144</f>
        <v>0</v>
      </c>
      <c r="F144" s="29" t="s">
        <v>7</v>
      </c>
      <c r="G144" s="30">
        <f>G142-G143</f>
        <v>1840.0989999999997</v>
      </c>
    </row>
    <row r="145" spans="1:7" s="40" customFormat="1" ht="13.15" customHeight="1" x14ac:dyDescent="0.35">
      <c r="A145" s="12" t="s">
        <v>30</v>
      </c>
      <c r="B145" s="43">
        <f>ROUND(B142/173*107.5%,2)</f>
        <v>9.14</v>
      </c>
      <c r="C145" s="25"/>
      <c r="D145" s="44">
        <f t="shared" ref="D145:D149" si="13">D9</f>
        <v>0</v>
      </c>
      <c r="E145" s="28">
        <f>B145*D145</f>
        <v>0</v>
      </c>
      <c r="F145" s="29"/>
      <c r="G145" s="30"/>
    </row>
    <row r="146" spans="1:7" s="40" customFormat="1" ht="13.15" customHeight="1" x14ac:dyDescent="0.35">
      <c r="A146" s="12" t="s">
        <v>29</v>
      </c>
      <c r="B146" s="43">
        <f>ROUND(B142/173*132.5%,2)</f>
        <v>11.26</v>
      </c>
      <c r="C146" s="25"/>
      <c r="D146" s="44">
        <f t="shared" si="13"/>
        <v>0</v>
      </c>
      <c r="E146" s="28">
        <f t="shared" ref="E146:E147" si="14">B146*D146</f>
        <v>0</v>
      </c>
      <c r="F146" s="29"/>
      <c r="G146" s="30"/>
    </row>
    <row r="147" spans="1:7" s="40" customFormat="1" ht="13.15" customHeight="1" x14ac:dyDescent="0.35">
      <c r="A147" s="6" t="s">
        <v>28</v>
      </c>
      <c r="B147" s="43">
        <f>ROUND(B142/173*157.5%,2)</f>
        <v>13.39</v>
      </c>
      <c r="C147" s="25"/>
      <c r="D147" s="44">
        <f t="shared" si="13"/>
        <v>0</v>
      </c>
      <c r="E147" s="28">
        <f t="shared" si="14"/>
        <v>0</v>
      </c>
      <c r="F147" s="29"/>
      <c r="G147" s="57"/>
    </row>
    <row r="148" spans="1:7" s="40" customFormat="1" ht="13.15" customHeight="1" x14ac:dyDescent="0.35">
      <c r="A148" s="6" t="s">
        <v>27</v>
      </c>
      <c r="B148" s="43">
        <f>ROUND(B142/173*207.5%,2)</f>
        <v>17.64</v>
      </c>
      <c r="C148" s="25"/>
      <c r="D148" s="44">
        <f t="shared" si="13"/>
        <v>0</v>
      </c>
      <c r="E148" s="28">
        <f>B148*D148*8</f>
        <v>0</v>
      </c>
      <c r="F148" s="29"/>
      <c r="G148" s="31"/>
    </row>
    <row r="149" spans="1:7" s="40" customFormat="1" ht="13.15" customHeight="1" x14ac:dyDescent="0.35">
      <c r="A149" s="14" t="s">
        <v>26</v>
      </c>
      <c r="B149" s="43">
        <f>ROUND(B142/25*75%,2)</f>
        <v>44.11</v>
      </c>
      <c r="C149" s="25"/>
      <c r="D149" s="44">
        <f t="shared" si="13"/>
        <v>0</v>
      </c>
      <c r="E149" s="28">
        <f>B149*D149</f>
        <v>0</v>
      </c>
      <c r="F149" s="29"/>
      <c r="G149" s="30"/>
    </row>
    <row r="150" spans="1:7" s="40" customFormat="1" ht="13.15" customHeight="1" x14ac:dyDescent="0.35">
      <c r="A150" s="6" t="s">
        <v>8</v>
      </c>
      <c r="B150" s="28">
        <f>ROUND(B142*5%,2)</f>
        <v>73.52</v>
      </c>
      <c r="C150" s="25"/>
      <c r="D150" s="44"/>
      <c r="E150" s="28">
        <f>B150*C142/30</f>
        <v>73.52</v>
      </c>
      <c r="F150" s="29"/>
      <c r="G150" s="57"/>
    </row>
    <row r="151" spans="1:7" s="40" customFormat="1" ht="13.15" customHeight="1" x14ac:dyDescent="0.35">
      <c r="A151" s="6" t="s">
        <v>25</v>
      </c>
      <c r="B151" s="7">
        <f>B142/173*0.94</f>
        <v>7.9889676300578021</v>
      </c>
      <c r="C151" s="25"/>
      <c r="D151" s="44">
        <f>D132</f>
        <v>0</v>
      </c>
      <c r="E151" s="28">
        <f>B151*D151</f>
        <v>0</v>
      </c>
      <c r="F151" s="29"/>
      <c r="G151" s="57"/>
    </row>
    <row r="152" spans="1:7" s="40" customFormat="1" ht="13.15" customHeight="1" x14ac:dyDescent="0.35">
      <c r="A152" s="6" t="s">
        <v>10</v>
      </c>
      <c r="B152" s="28">
        <f>ROUND(B142*6%,2)</f>
        <v>88.22</v>
      </c>
      <c r="C152" s="25"/>
      <c r="D152" s="25"/>
      <c r="E152" s="28">
        <f>B152*C142/30</f>
        <v>88.22</v>
      </c>
      <c r="F152" s="29"/>
      <c r="G152" s="57"/>
    </row>
    <row r="153" spans="1:7" s="40" customFormat="1" ht="13.15" customHeight="1" x14ac:dyDescent="0.25">
      <c r="A153" s="16" t="s">
        <v>11</v>
      </c>
      <c r="B153" s="28">
        <f>ROUND((B142+B150+B152)*8/25,2)</f>
        <v>522.26</v>
      </c>
      <c r="C153" s="25"/>
      <c r="D153" s="27"/>
      <c r="E153" s="28">
        <f>ROUND(B153*C142/30,2)</f>
        <v>522.26</v>
      </c>
      <c r="F153" s="29"/>
      <c r="G153" s="57"/>
    </row>
    <row r="154" spans="1:7" s="40" customFormat="1" ht="13.15" customHeight="1" x14ac:dyDescent="0.35">
      <c r="A154" s="26"/>
      <c r="B154" s="28"/>
      <c r="C154" s="25"/>
      <c r="D154" s="27"/>
      <c r="E154" s="28"/>
      <c r="F154" s="29"/>
      <c r="G154" s="57"/>
    </row>
    <row r="155" spans="1:7" s="40" customFormat="1" ht="13.15" customHeight="1" x14ac:dyDescent="0.35">
      <c r="A155" s="26" t="s">
        <v>12</v>
      </c>
      <c r="B155" s="28">
        <v>5</v>
      </c>
      <c r="C155" s="25"/>
      <c r="D155" s="27"/>
      <c r="E155" s="28">
        <f>5*C142/C142</f>
        <v>5</v>
      </c>
      <c r="F155" s="29"/>
      <c r="G155" s="57"/>
    </row>
    <row r="156" spans="1:7" s="40" customFormat="1" ht="13.15" customHeight="1" x14ac:dyDescent="0.25">
      <c r="A156" s="32" t="s">
        <v>13</v>
      </c>
      <c r="B156" s="28">
        <f>ROUND((B142*169.04%)*17%+(0.35%*B142),2)</f>
        <v>427.67</v>
      </c>
      <c r="C156" s="25"/>
      <c r="D156" s="27"/>
      <c r="E156" s="28">
        <f>ROUND(((((B142+(B142*69.04%))*17%))*C142/30+(0.35%*B142))*C142/C142,2)</f>
        <v>427.67</v>
      </c>
      <c r="F156" s="29"/>
      <c r="G156" s="57"/>
    </row>
    <row r="157" spans="1:7" s="40" customFormat="1" ht="13.15" customHeight="1" thickBot="1" x14ac:dyDescent="0.4">
      <c r="A157" s="33" t="s">
        <v>14</v>
      </c>
      <c r="B157" s="34">
        <f>ROUND(SUM(E142:E153)-E156,2)</f>
        <v>2050.11</v>
      </c>
      <c r="C157" s="35">
        <v>10</v>
      </c>
      <c r="D157" s="36"/>
      <c r="E157" s="34">
        <f>B157*C157%</f>
        <v>205.01100000000002</v>
      </c>
      <c r="F157" s="37"/>
      <c r="G157" s="60"/>
    </row>
    <row r="158" spans="1:7" s="40" customFormat="1" ht="13.15" customHeight="1" thickBot="1" x14ac:dyDescent="0.4">
      <c r="B158" s="47"/>
      <c r="F158" s="49"/>
      <c r="G158" s="61"/>
    </row>
    <row r="159" spans="1:7" s="40" customFormat="1" ht="13.15" customHeight="1" x14ac:dyDescent="0.35">
      <c r="A159" s="89" t="s">
        <v>50</v>
      </c>
      <c r="B159" s="91" t="s">
        <v>0</v>
      </c>
      <c r="C159" s="93" t="s">
        <v>1</v>
      </c>
      <c r="D159" s="93" t="s">
        <v>2</v>
      </c>
      <c r="E159" s="85"/>
      <c r="F159" s="85"/>
      <c r="G159" s="87"/>
    </row>
    <row r="160" spans="1:7" s="40" customFormat="1" ht="13.15" customHeight="1" x14ac:dyDescent="0.35">
      <c r="A160" s="90"/>
      <c r="B160" s="92"/>
      <c r="C160" s="94"/>
      <c r="D160" s="94"/>
      <c r="E160" s="86"/>
      <c r="F160" s="86"/>
      <c r="G160" s="88"/>
    </row>
    <row r="161" spans="1:7" s="40" customFormat="1" ht="13.15" customHeight="1" x14ac:dyDescent="0.25">
      <c r="A161" s="5" t="s">
        <v>3</v>
      </c>
      <c r="B161" s="50">
        <v>929.45</v>
      </c>
      <c r="C161" s="25">
        <f>C142</f>
        <v>30</v>
      </c>
      <c r="D161" s="25"/>
      <c r="E161" s="28">
        <f>B161*C161/30</f>
        <v>929.45</v>
      </c>
      <c r="F161" s="29" t="s">
        <v>4</v>
      </c>
      <c r="G161" s="30">
        <f>SUM(E161:E172)</f>
        <v>1566.31</v>
      </c>
    </row>
    <row r="162" spans="1:7" s="40" customFormat="1" ht="13.15" customHeight="1" x14ac:dyDescent="0.35">
      <c r="A162" s="6" t="s">
        <v>5</v>
      </c>
      <c r="B162" s="42">
        <f>ROUND(B161*22%,2)</f>
        <v>204.48</v>
      </c>
      <c r="C162" s="25"/>
      <c r="D162" s="25"/>
      <c r="E162" s="28">
        <f>B162*C161/30</f>
        <v>204.48</v>
      </c>
      <c r="F162" s="29" t="s">
        <v>6</v>
      </c>
      <c r="G162" s="30">
        <f>SUM(E174:E176)</f>
        <v>404.94326260000003</v>
      </c>
    </row>
    <row r="163" spans="1:7" s="40" customFormat="1" ht="13.15" customHeight="1" x14ac:dyDescent="0.35">
      <c r="A163" s="12" t="s">
        <v>31</v>
      </c>
      <c r="B163" s="43">
        <f>ROUND(B161/173*32.5%,2)</f>
        <v>1.75</v>
      </c>
      <c r="C163" s="25"/>
      <c r="D163" s="25">
        <f t="shared" ref="D163" si="15">D144</f>
        <v>0</v>
      </c>
      <c r="E163" s="28">
        <f>B163*D163</f>
        <v>0</v>
      </c>
      <c r="F163" s="29" t="s">
        <v>7</v>
      </c>
      <c r="G163" s="30">
        <f>G161-G162</f>
        <v>1161.3667373999999</v>
      </c>
    </row>
    <row r="164" spans="1:7" s="40" customFormat="1" ht="13.15" customHeight="1" x14ac:dyDescent="0.35">
      <c r="A164" s="12" t="s">
        <v>30</v>
      </c>
      <c r="B164" s="43">
        <f>ROUND(B161/173*107.5%,2)</f>
        <v>5.78</v>
      </c>
      <c r="C164" s="25"/>
      <c r="D164" s="25">
        <f t="shared" ref="D164" si="16">D145</f>
        <v>0</v>
      </c>
      <c r="E164" s="28">
        <f>B164*D164</f>
        <v>0</v>
      </c>
      <c r="F164" s="29"/>
      <c r="G164" s="30"/>
    </row>
    <row r="165" spans="1:7" s="40" customFormat="1" ht="13.15" customHeight="1" x14ac:dyDescent="0.35">
      <c r="A165" s="12" t="s">
        <v>29</v>
      </c>
      <c r="B165" s="43">
        <f>ROUND(B161/173*132.5%,2)</f>
        <v>7.12</v>
      </c>
      <c r="C165" s="25"/>
      <c r="D165" s="25">
        <f t="shared" ref="D165" si="17">D146</f>
        <v>0</v>
      </c>
      <c r="E165" s="28">
        <f t="shared" ref="E165:E166" si="18">B165*D165</f>
        <v>0</v>
      </c>
      <c r="F165" s="29"/>
      <c r="G165" s="30"/>
    </row>
    <row r="166" spans="1:7" s="40" customFormat="1" ht="13.15" customHeight="1" x14ac:dyDescent="0.35">
      <c r="A166" s="6" t="s">
        <v>28</v>
      </c>
      <c r="B166" s="43">
        <f>ROUND(B161/173*157.5%,2)</f>
        <v>8.4600000000000009</v>
      </c>
      <c r="C166" s="25"/>
      <c r="D166" s="25">
        <f t="shared" ref="D166" si="19">D147</f>
        <v>0</v>
      </c>
      <c r="E166" s="28">
        <f t="shared" si="18"/>
        <v>0</v>
      </c>
      <c r="F166" s="29"/>
      <c r="G166" s="57"/>
    </row>
    <row r="167" spans="1:7" s="40" customFormat="1" ht="13.15" customHeight="1" x14ac:dyDescent="0.35">
      <c r="A167" s="6" t="s">
        <v>27</v>
      </c>
      <c r="B167" s="43">
        <f>ROUND(B161/173*207.5%,2)</f>
        <v>11.15</v>
      </c>
      <c r="C167" s="25"/>
      <c r="D167" s="25">
        <f t="shared" ref="D167" si="20">D148</f>
        <v>0</v>
      </c>
      <c r="E167" s="28">
        <f>B167*D167*8</f>
        <v>0</v>
      </c>
      <c r="F167" s="29"/>
      <c r="G167" s="31"/>
    </row>
    <row r="168" spans="1:7" s="40" customFormat="1" ht="13.15" customHeight="1" x14ac:dyDescent="0.35">
      <c r="A168" s="14" t="s">
        <v>26</v>
      </c>
      <c r="B168" s="43">
        <f>ROUND(B161/25*75%,2)</f>
        <v>27.88</v>
      </c>
      <c r="C168" s="25"/>
      <c r="D168" s="25">
        <f t="shared" ref="D168" si="21">D149</f>
        <v>0</v>
      </c>
      <c r="E168" s="28">
        <f>B168*D168</f>
        <v>0</v>
      </c>
      <c r="F168" s="29"/>
      <c r="G168" s="30"/>
    </row>
    <row r="169" spans="1:7" s="40" customFormat="1" ht="13.15" customHeight="1" x14ac:dyDescent="0.35">
      <c r="A169" s="6" t="s">
        <v>8</v>
      </c>
      <c r="B169" s="28">
        <f>ROUND(B161*5%,2)</f>
        <v>46.47</v>
      </c>
      <c r="C169" s="25"/>
      <c r="D169" s="25"/>
      <c r="E169" s="28">
        <f>B169*C161/30</f>
        <v>46.47</v>
      </c>
      <c r="F169" s="29"/>
      <c r="G169" s="57"/>
    </row>
    <row r="170" spans="1:7" s="40" customFormat="1" ht="13.15" customHeight="1" x14ac:dyDescent="0.35">
      <c r="A170" s="6" t="s">
        <v>25</v>
      </c>
      <c r="B170" s="7">
        <f>B161/173*0.94</f>
        <v>5.0501907514450872</v>
      </c>
      <c r="C170" s="25"/>
      <c r="D170" s="25">
        <f t="shared" ref="D170" si="22">D151</f>
        <v>0</v>
      </c>
      <c r="E170" s="28">
        <f>B170*D170</f>
        <v>0</v>
      </c>
      <c r="F170" s="29"/>
      <c r="G170" s="57"/>
    </row>
    <row r="171" spans="1:7" s="40" customFormat="1" ht="13.15" customHeight="1" x14ac:dyDescent="0.35">
      <c r="A171" s="6" t="s">
        <v>10</v>
      </c>
      <c r="B171" s="28">
        <f>ROUND(B161*6%,2)</f>
        <v>55.77</v>
      </c>
      <c r="C171" s="25"/>
      <c r="D171" s="25"/>
      <c r="E171" s="28">
        <f>B171*C161/30</f>
        <v>55.77</v>
      </c>
      <c r="F171" s="29"/>
      <c r="G171" s="57"/>
    </row>
    <row r="172" spans="1:7" s="40" customFormat="1" ht="13.15" customHeight="1" x14ac:dyDescent="0.25">
      <c r="A172" s="16" t="s">
        <v>11</v>
      </c>
      <c r="B172" s="28">
        <f>ROUND((B161+B169+B171)*8/25,2)</f>
        <v>330.14</v>
      </c>
      <c r="C172" s="25"/>
      <c r="D172" s="25"/>
      <c r="E172" s="28">
        <f>B172*C161/30</f>
        <v>330.14</v>
      </c>
      <c r="F172" s="29"/>
      <c r="G172" s="57"/>
    </row>
    <row r="173" spans="1:7" s="40" customFormat="1" ht="13.15" customHeight="1" x14ac:dyDescent="0.35">
      <c r="A173" s="26"/>
      <c r="B173" s="28"/>
      <c r="C173" s="25"/>
      <c r="D173" s="27"/>
      <c r="E173" s="28"/>
      <c r="F173" s="29"/>
      <c r="G173" s="57"/>
    </row>
    <row r="174" spans="1:7" s="40" customFormat="1" ht="13.15" customHeight="1" x14ac:dyDescent="0.35">
      <c r="A174" s="26" t="s">
        <v>12</v>
      </c>
      <c r="B174" s="28">
        <v>5</v>
      </c>
      <c r="C174" s="25"/>
      <c r="D174" s="27"/>
      <c r="E174" s="28">
        <f>5*C161/C161</f>
        <v>5</v>
      </c>
      <c r="F174" s="29"/>
      <c r="G174" s="57"/>
    </row>
    <row r="175" spans="1:7" s="40" customFormat="1" ht="13.15" customHeight="1" x14ac:dyDescent="0.25">
      <c r="A175" s="32" t="s">
        <v>13</v>
      </c>
      <c r="B175" s="28">
        <f>ROUND((B161*169.04%)*17%+(0.35%*B161),2)</f>
        <v>270.35000000000002</v>
      </c>
      <c r="C175" s="25"/>
      <c r="D175" s="27"/>
      <c r="E175" s="28">
        <f>((((B161+(B161*69.04%))*17%))*C161/30+(0.35%*B161))*C161/C161</f>
        <v>270.34726260000002</v>
      </c>
      <c r="F175" s="29"/>
      <c r="G175" s="57"/>
    </row>
    <row r="176" spans="1:7" s="40" customFormat="1" ht="13.15" customHeight="1" thickBot="1" x14ac:dyDescent="0.4">
      <c r="A176" s="33" t="s">
        <v>14</v>
      </c>
      <c r="B176" s="34">
        <f>ROUND(SUM(E161:E172)-E175,2)</f>
        <v>1295.96</v>
      </c>
      <c r="C176" s="35">
        <f>C138</f>
        <v>10</v>
      </c>
      <c r="D176" s="36"/>
      <c r="E176" s="34">
        <f>B176*C176%</f>
        <v>129.596</v>
      </c>
      <c r="F176" s="37"/>
      <c r="G176" s="60"/>
    </row>
    <row r="177" spans="1:7" s="40" customFormat="1" ht="13.15" customHeight="1" thickBot="1" x14ac:dyDescent="0.4">
      <c r="B177" s="47"/>
      <c r="F177" s="49"/>
    </row>
    <row r="178" spans="1:7" s="40" customFormat="1" ht="13.15" customHeight="1" x14ac:dyDescent="0.35">
      <c r="A178" s="89" t="s">
        <v>51</v>
      </c>
      <c r="B178" s="91" t="s">
        <v>0</v>
      </c>
      <c r="C178" s="93" t="s">
        <v>1</v>
      </c>
      <c r="D178" s="93" t="s">
        <v>2</v>
      </c>
      <c r="E178" s="85"/>
      <c r="F178" s="85"/>
      <c r="G178" s="87"/>
    </row>
    <row r="179" spans="1:7" s="40" customFormat="1" ht="27" customHeight="1" x14ac:dyDescent="0.35">
      <c r="A179" s="90"/>
      <c r="B179" s="92"/>
      <c r="C179" s="94"/>
      <c r="D179" s="94"/>
      <c r="E179" s="86"/>
      <c r="F179" s="86"/>
      <c r="G179" s="88"/>
    </row>
    <row r="180" spans="1:7" ht="13.15" customHeight="1" x14ac:dyDescent="0.25">
      <c r="A180" s="5" t="s">
        <v>3</v>
      </c>
      <c r="B180" s="50">
        <v>960.84</v>
      </c>
      <c r="C180" s="25">
        <f>C161</f>
        <v>30</v>
      </c>
      <c r="D180" s="25"/>
      <c r="E180" s="28">
        <f>B180*C180/30</f>
        <v>960.84</v>
      </c>
      <c r="F180" s="29" t="s">
        <v>4</v>
      </c>
      <c r="G180" s="30">
        <f>SUM(E180:E191)</f>
        <v>1619.2</v>
      </c>
    </row>
    <row r="181" spans="1:7" ht="13.15" customHeight="1" x14ac:dyDescent="0.35">
      <c r="A181" s="6" t="s">
        <v>5</v>
      </c>
      <c r="B181" s="42">
        <f>ROUND(B180*22%,2)</f>
        <v>211.38</v>
      </c>
      <c r="C181" s="25"/>
      <c r="D181" s="25"/>
      <c r="E181" s="28">
        <f>B181*C180/30</f>
        <v>211.38</v>
      </c>
      <c r="F181" s="29" t="s">
        <v>6</v>
      </c>
      <c r="G181" s="30">
        <f>SUM(E193:E195)</f>
        <v>418.44960911999999</v>
      </c>
    </row>
    <row r="182" spans="1:7" ht="13.15" customHeight="1" x14ac:dyDescent="0.35">
      <c r="A182" s="12" t="s">
        <v>31</v>
      </c>
      <c r="B182" s="43">
        <f>ROUND(B180/173*32.5%,2)</f>
        <v>1.81</v>
      </c>
      <c r="C182" s="25"/>
      <c r="D182" s="25">
        <f>D163</f>
        <v>0</v>
      </c>
      <c r="E182" s="28">
        <f>B182*D182</f>
        <v>0</v>
      </c>
      <c r="F182" s="29" t="s">
        <v>7</v>
      </c>
      <c r="G182" s="30">
        <f>G180-G181</f>
        <v>1200.7503908799999</v>
      </c>
    </row>
    <row r="183" spans="1:7" ht="13.15" customHeight="1" x14ac:dyDescent="0.35">
      <c r="A183" s="12" t="s">
        <v>30</v>
      </c>
      <c r="B183" s="43">
        <f>ROUND(B180/173*107.5%,2)</f>
        <v>5.97</v>
      </c>
      <c r="C183" s="25"/>
      <c r="D183" s="25">
        <f t="shared" ref="D183" si="23">D164</f>
        <v>0</v>
      </c>
      <c r="E183" s="28">
        <f>B183*D183</f>
        <v>0</v>
      </c>
      <c r="F183" s="29"/>
      <c r="G183" s="30"/>
    </row>
    <row r="184" spans="1:7" ht="13.15" customHeight="1" x14ac:dyDescent="0.35">
      <c r="A184" s="12" t="s">
        <v>29</v>
      </c>
      <c r="B184" s="43">
        <f>ROUND(B180/173*132.5%,2)</f>
        <v>7.36</v>
      </c>
      <c r="C184" s="25"/>
      <c r="D184" s="25">
        <f t="shared" ref="D184" si="24">D165</f>
        <v>0</v>
      </c>
      <c r="E184" s="28">
        <f t="shared" ref="E184:E185" si="25">B184*D184</f>
        <v>0</v>
      </c>
      <c r="F184" s="29"/>
      <c r="G184" s="30"/>
    </row>
    <row r="185" spans="1:7" ht="13.15" customHeight="1" x14ac:dyDescent="0.35">
      <c r="A185" s="6" t="s">
        <v>28</v>
      </c>
      <c r="B185" s="43">
        <f>ROUND(B180/173*157.5%,2)</f>
        <v>8.75</v>
      </c>
      <c r="C185" s="25"/>
      <c r="D185" s="25">
        <f t="shared" ref="D185" si="26">D166</f>
        <v>0</v>
      </c>
      <c r="E185" s="28">
        <f t="shared" si="25"/>
        <v>0</v>
      </c>
      <c r="F185" s="29"/>
      <c r="G185" s="57"/>
    </row>
    <row r="186" spans="1:7" ht="13.15" customHeight="1" x14ac:dyDescent="0.35">
      <c r="A186" s="6" t="s">
        <v>27</v>
      </c>
      <c r="B186" s="43">
        <f>ROUND(B180/173*207.5%,2)</f>
        <v>11.52</v>
      </c>
      <c r="C186" s="25"/>
      <c r="D186" s="25">
        <f t="shared" ref="D186" si="27">D167</f>
        <v>0</v>
      </c>
      <c r="E186" s="28">
        <f>B186*D186*8</f>
        <v>0</v>
      </c>
      <c r="F186" s="29"/>
      <c r="G186" s="31"/>
    </row>
    <row r="187" spans="1:7" ht="13.15" customHeight="1" x14ac:dyDescent="0.35">
      <c r="A187" s="14" t="s">
        <v>26</v>
      </c>
      <c r="B187" s="43">
        <f>ROUND(B180/25*75%,2)</f>
        <v>28.83</v>
      </c>
      <c r="C187" s="25"/>
      <c r="D187" s="25">
        <f t="shared" ref="D187" si="28">D168</f>
        <v>0</v>
      </c>
      <c r="E187" s="28">
        <f>B187*D187</f>
        <v>0</v>
      </c>
      <c r="F187" s="29"/>
      <c r="G187" s="30"/>
    </row>
    <row r="188" spans="1:7" ht="13.15" customHeight="1" x14ac:dyDescent="0.35">
      <c r="A188" s="6" t="s">
        <v>8</v>
      </c>
      <c r="B188" s="28">
        <f>ROUND(B180*5%,2)</f>
        <v>48.04</v>
      </c>
      <c r="C188" s="25"/>
      <c r="D188" s="25"/>
      <c r="E188" s="28">
        <f>B188*C180/30</f>
        <v>48.04</v>
      </c>
      <c r="F188" s="29"/>
      <c r="G188" s="57"/>
    </row>
    <row r="189" spans="1:7" ht="13.15" customHeight="1" x14ac:dyDescent="0.35">
      <c r="A189" s="6" t="s">
        <v>25</v>
      </c>
      <c r="B189" s="7">
        <f>B180/173*0.94</f>
        <v>5.2207491329479767</v>
      </c>
      <c r="C189" s="25"/>
      <c r="D189" s="25">
        <f t="shared" ref="D189" si="29">D170</f>
        <v>0</v>
      </c>
      <c r="E189" s="28">
        <f>B189*D189</f>
        <v>0</v>
      </c>
      <c r="F189" s="29"/>
      <c r="G189" s="57"/>
    </row>
    <row r="190" spans="1:7" ht="13.15" customHeight="1" x14ac:dyDescent="0.35">
      <c r="A190" s="6" t="s">
        <v>10</v>
      </c>
      <c r="B190" s="28">
        <f>ROUND(B180*6%,2)</f>
        <v>57.65</v>
      </c>
      <c r="C190" s="25"/>
      <c r="D190" s="25"/>
      <c r="E190" s="28">
        <f>B190*C180/30</f>
        <v>57.65</v>
      </c>
      <c r="F190" s="29"/>
      <c r="G190" s="57"/>
    </row>
    <row r="191" spans="1:7" ht="13.15" customHeight="1" x14ac:dyDescent="0.25">
      <c r="A191" s="16" t="s">
        <v>11</v>
      </c>
      <c r="B191" s="28">
        <f>ROUND((B180+B188+B190)*8/25,2)</f>
        <v>341.29</v>
      </c>
      <c r="C191" s="25"/>
      <c r="D191" s="25"/>
      <c r="E191" s="28">
        <f>B191*C180/30</f>
        <v>341.29</v>
      </c>
      <c r="F191" s="29"/>
      <c r="G191" s="57"/>
    </row>
    <row r="192" spans="1:7" ht="13.15" customHeight="1" x14ac:dyDescent="0.35">
      <c r="A192" s="26"/>
      <c r="B192" s="28"/>
      <c r="C192" s="25"/>
      <c r="D192" s="27"/>
      <c r="E192" s="28"/>
      <c r="F192" s="29"/>
      <c r="G192" s="57"/>
    </row>
    <row r="193" spans="1:7" ht="13.15" customHeight="1" x14ac:dyDescent="0.35">
      <c r="A193" s="26" t="s">
        <v>12</v>
      </c>
      <c r="B193" s="28">
        <v>5</v>
      </c>
      <c r="C193" s="25"/>
      <c r="D193" s="27"/>
      <c r="E193" s="28">
        <f>5*C180/C180</f>
        <v>5</v>
      </c>
      <c r="F193" s="29"/>
      <c r="G193" s="57"/>
    </row>
    <row r="194" spans="1:7" ht="13.15" customHeight="1" x14ac:dyDescent="0.25">
      <c r="A194" s="32" t="s">
        <v>13</v>
      </c>
      <c r="B194" s="28">
        <f>ROUND((B180*169.04%)*17%+(0.35%*B180),2)</f>
        <v>279.48</v>
      </c>
      <c r="C194" s="25"/>
      <c r="D194" s="27"/>
      <c r="E194" s="28">
        <f>((((B180+(B180*69.04%))*17%))*C180/30+(0.35%*B180))*C180/C180</f>
        <v>279.47760912000001</v>
      </c>
      <c r="F194" s="29"/>
      <c r="G194" s="57"/>
    </row>
    <row r="195" spans="1:7" ht="13.15" customHeight="1" thickBot="1" x14ac:dyDescent="0.4">
      <c r="A195" s="33" t="s">
        <v>14</v>
      </c>
      <c r="B195" s="34">
        <f>ROUND(SUM(E180:E191)-E194,2)</f>
        <v>1339.72</v>
      </c>
      <c r="C195" s="35">
        <f>C157</f>
        <v>10</v>
      </c>
      <c r="D195" s="36"/>
      <c r="E195" s="34">
        <f>B195*C195%</f>
        <v>133.97200000000001</v>
      </c>
      <c r="F195" s="37"/>
      <c r="G195" s="60"/>
    </row>
  </sheetData>
  <sheetProtection algorithmName="SHA-512" hashValue="k54iVFiktQCMqbvFlek6rFFe7Km8Gx40wUPiyNk5HxBoc+TPdkD9W+J1Unmb5BgiQnOOElTUEJ547pV5FBejDw==" saltValue="bMFNYQhD62Roo6d3jfexcA==" spinCount="100000" sheet="1" selectLockedCells="1"/>
  <mergeCells count="68">
    <mergeCell ref="A1:G1"/>
    <mergeCell ref="A2:G2"/>
    <mergeCell ref="A4:G4"/>
    <mergeCell ref="A3:G3"/>
    <mergeCell ref="G24:G25"/>
    <mergeCell ref="F44:F45"/>
    <mergeCell ref="G44:G45"/>
    <mergeCell ref="A24:A25"/>
    <mergeCell ref="B24:B25"/>
    <mergeCell ref="C24:C25"/>
    <mergeCell ref="D24:D25"/>
    <mergeCell ref="E24:E25"/>
    <mergeCell ref="F24:F25"/>
    <mergeCell ref="A44:A45"/>
    <mergeCell ref="B44:B45"/>
    <mergeCell ref="C44:C45"/>
    <mergeCell ref="D44:D45"/>
    <mergeCell ref="E44:E45"/>
    <mergeCell ref="F83:F84"/>
    <mergeCell ref="G83:G84"/>
    <mergeCell ref="A64:A65"/>
    <mergeCell ref="B64:B65"/>
    <mergeCell ref="C64:C65"/>
    <mergeCell ref="D64:D65"/>
    <mergeCell ref="E64:E65"/>
    <mergeCell ref="F64:F65"/>
    <mergeCell ref="G64:G65"/>
    <mergeCell ref="A83:A84"/>
    <mergeCell ref="B83:B84"/>
    <mergeCell ref="C83:C84"/>
    <mergeCell ref="D83:D84"/>
    <mergeCell ref="E83:E84"/>
    <mergeCell ref="G102:G103"/>
    <mergeCell ref="A102:A103"/>
    <mergeCell ref="B102:B103"/>
    <mergeCell ref="C102:C103"/>
    <mergeCell ref="D102:D103"/>
    <mergeCell ref="E102:E103"/>
    <mergeCell ref="F102:F103"/>
    <mergeCell ref="G121:G122"/>
    <mergeCell ref="A140:A141"/>
    <mergeCell ref="B140:B141"/>
    <mergeCell ref="C140:C141"/>
    <mergeCell ref="D140:D141"/>
    <mergeCell ref="E140:E141"/>
    <mergeCell ref="F140:F141"/>
    <mergeCell ref="G140:G141"/>
    <mergeCell ref="A121:A122"/>
    <mergeCell ref="B121:B122"/>
    <mergeCell ref="C121:C122"/>
    <mergeCell ref="D121:D122"/>
    <mergeCell ref="E121:E122"/>
    <mergeCell ref="I42:K43"/>
    <mergeCell ref="F159:F160"/>
    <mergeCell ref="G159:G160"/>
    <mergeCell ref="A178:A179"/>
    <mergeCell ref="B178:B179"/>
    <mergeCell ref="C178:C179"/>
    <mergeCell ref="D178:D179"/>
    <mergeCell ref="E178:E179"/>
    <mergeCell ref="F178:F179"/>
    <mergeCell ref="G178:G179"/>
    <mergeCell ref="A159:A160"/>
    <mergeCell ref="B159:B160"/>
    <mergeCell ref="C159:C160"/>
    <mergeCell ref="D159:D160"/>
    <mergeCell ref="E159:E160"/>
    <mergeCell ref="F121:F122"/>
  </mergeCells>
  <pageMargins left="0.75" right="0.75" top="1" bottom="0.98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CE289-22DB-4625-9265-4E75D82E907B}">
  <dimension ref="A1:L195"/>
  <sheetViews>
    <sheetView topLeftCell="A3" zoomScale="60" zoomScaleNormal="60" zoomScaleSheetLayoutView="100" workbookViewId="0">
      <selection activeCell="D9" sqref="D9"/>
    </sheetView>
  </sheetViews>
  <sheetFormatPr defaultColWidth="8.81640625" defaultRowHeight="13.15" customHeight="1" x14ac:dyDescent="0.35"/>
  <cols>
    <col min="1" max="1" width="28.26953125" style="3" customWidth="1"/>
    <col min="2" max="2" width="15.453125" style="23" customWidth="1"/>
    <col min="3" max="3" width="9" style="3" customWidth="1"/>
    <col min="4" max="4" width="10.1796875" style="3" customWidth="1"/>
    <col min="5" max="5" width="8.453125" style="3" customWidth="1"/>
    <col min="6" max="6" width="18.81640625" style="24" customWidth="1"/>
    <col min="7" max="7" width="26.81640625" style="3" customWidth="1"/>
    <col min="8" max="8" width="2.81640625" style="3" customWidth="1"/>
    <col min="9" max="9" width="54.08984375" style="3" customWidth="1"/>
    <col min="10" max="10" width="23.453125" style="3" customWidth="1"/>
    <col min="11" max="11" width="23.6328125" style="3" customWidth="1"/>
    <col min="12" max="12" width="6.36328125" style="3" customWidth="1"/>
    <col min="13" max="177" width="8.81640625" style="3"/>
    <col min="178" max="178" width="25.26953125" style="3" customWidth="1"/>
    <col min="179" max="179" width="10.453125" style="3" customWidth="1"/>
    <col min="180" max="180" width="7.7265625" style="3" customWidth="1"/>
    <col min="181" max="181" width="10.1796875" style="3" customWidth="1"/>
    <col min="182" max="182" width="8.453125" style="3" customWidth="1"/>
    <col min="183" max="183" width="18.81640625" style="3" customWidth="1"/>
    <col min="184" max="184" width="9.81640625" style="3" customWidth="1"/>
    <col min="185" max="185" width="8.7265625" style="3" customWidth="1"/>
    <col min="186" max="186" width="29.26953125" style="3" customWidth="1"/>
    <col min="187" max="187" width="10.26953125" style="3" customWidth="1"/>
    <col min="188" max="190" width="8.81640625" style="3" customWidth="1"/>
    <col min="191" max="191" width="9.1796875" style="3" customWidth="1"/>
    <col min="192" max="192" width="20.26953125" style="3" customWidth="1"/>
    <col min="193" max="433" width="8.81640625" style="3"/>
    <col min="434" max="434" width="25.26953125" style="3" customWidth="1"/>
    <col min="435" max="435" width="10.453125" style="3" customWidth="1"/>
    <col min="436" max="436" width="7.7265625" style="3" customWidth="1"/>
    <col min="437" max="437" width="10.1796875" style="3" customWidth="1"/>
    <col min="438" max="438" width="8.453125" style="3" customWidth="1"/>
    <col min="439" max="439" width="18.81640625" style="3" customWidth="1"/>
    <col min="440" max="440" width="9.81640625" style="3" customWidth="1"/>
    <col min="441" max="441" width="8.7265625" style="3" customWidth="1"/>
    <col min="442" max="442" width="29.26953125" style="3" customWidth="1"/>
    <col min="443" max="443" width="10.26953125" style="3" customWidth="1"/>
    <col min="444" max="446" width="8.81640625" style="3" customWidth="1"/>
    <col min="447" max="447" width="9.1796875" style="3" customWidth="1"/>
    <col min="448" max="448" width="20.26953125" style="3" customWidth="1"/>
    <col min="449" max="689" width="8.81640625" style="3"/>
    <col min="690" max="690" width="25.26953125" style="3" customWidth="1"/>
    <col min="691" max="691" width="10.453125" style="3" customWidth="1"/>
    <col min="692" max="692" width="7.7265625" style="3" customWidth="1"/>
    <col min="693" max="693" width="10.1796875" style="3" customWidth="1"/>
    <col min="694" max="694" width="8.453125" style="3" customWidth="1"/>
    <col min="695" max="695" width="18.81640625" style="3" customWidth="1"/>
    <col min="696" max="696" width="9.81640625" style="3" customWidth="1"/>
    <col min="697" max="697" width="8.7265625" style="3" customWidth="1"/>
    <col min="698" max="698" width="29.26953125" style="3" customWidth="1"/>
    <col min="699" max="699" width="10.26953125" style="3" customWidth="1"/>
    <col min="700" max="702" width="8.81640625" style="3" customWidth="1"/>
    <col min="703" max="703" width="9.1796875" style="3" customWidth="1"/>
    <col min="704" max="704" width="20.26953125" style="3" customWidth="1"/>
    <col min="705" max="945" width="8.81640625" style="3"/>
    <col min="946" max="946" width="25.26953125" style="3" customWidth="1"/>
    <col min="947" max="947" width="10.453125" style="3" customWidth="1"/>
    <col min="948" max="948" width="7.7265625" style="3" customWidth="1"/>
    <col min="949" max="949" width="10.1796875" style="3" customWidth="1"/>
    <col min="950" max="950" width="8.453125" style="3" customWidth="1"/>
    <col min="951" max="951" width="18.81640625" style="3" customWidth="1"/>
    <col min="952" max="952" width="9.81640625" style="3" customWidth="1"/>
    <col min="953" max="953" width="8.7265625" style="3" customWidth="1"/>
    <col min="954" max="954" width="29.26953125" style="3" customWidth="1"/>
    <col min="955" max="955" width="10.26953125" style="3" customWidth="1"/>
    <col min="956" max="958" width="8.81640625" style="3" customWidth="1"/>
    <col min="959" max="959" width="9.1796875" style="3" customWidth="1"/>
    <col min="960" max="960" width="20.26953125" style="3" customWidth="1"/>
    <col min="961" max="1201" width="8.81640625" style="3"/>
    <col min="1202" max="1202" width="25.26953125" style="3" customWidth="1"/>
    <col min="1203" max="1203" width="10.453125" style="3" customWidth="1"/>
    <col min="1204" max="1204" width="7.7265625" style="3" customWidth="1"/>
    <col min="1205" max="1205" width="10.1796875" style="3" customWidth="1"/>
    <col min="1206" max="1206" width="8.453125" style="3" customWidth="1"/>
    <col min="1207" max="1207" width="18.81640625" style="3" customWidth="1"/>
    <col min="1208" max="1208" width="9.81640625" style="3" customWidth="1"/>
    <col min="1209" max="1209" width="8.7265625" style="3" customWidth="1"/>
    <col min="1210" max="1210" width="29.26953125" style="3" customWidth="1"/>
    <col min="1211" max="1211" width="10.26953125" style="3" customWidth="1"/>
    <col min="1212" max="1214" width="8.81640625" style="3" customWidth="1"/>
    <col min="1215" max="1215" width="9.1796875" style="3" customWidth="1"/>
    <col min="1216" max="1216" width="20.26953125" style="3" customWidth="1"/>
    <col min="1217" max="1457" width="8.81640625" style="3"/>
    <col min="1458" max="1458" width="25.26953125" style="3" customWidth="1"/>
    <col min="1459" max="1459" width="10.453125" style="3" customWidth="1"/>
    <col min="1460" max="1460" width="7.7265625" style="3" customWidth="1"/>
    <col min="1461" max="1461" width="10.1796875" style="3" customWidth="1"/>
    <col min="1462" max="1462" width="8.453125" style="3" customWidth="1"/>
    <col min="1463" max="1463" width="18.81640625" style="3" customWidth="1"/>
    <col min="1464" max="1464" width="9.81640625" style="3" customWidth="1"/>
    <col min="1465" max="1465" width="8.7265625" style="3" customWidth="1"/>
    <col min="1466" max="1466" width="29.26953125" style="3" customWidth="1"/>
    <col min="1467" max="1467" width="10.26953125" style="3" customWidth="1"/>
    <col min="1468" max="1470" width="8.81640625" style="3" customWidth="1"/>
    <col min="1471" max="1471" width="9.1796875" style="3" customWidth="1"/>
    <col min="1472" max="1472" width="20.26953125" style="3" customWidth="1"/>
    <col min="1473" max="1713" width="8.81640625" style="3"/>
    <col min="1714" max="1714" width="25.26953125" style="3" customWidth="1"/>
    <col min="1715" max="1715" width="10.453125" style="3" customWidth="1"/>
    <col min="1716" max="1716" width="7.7265625" style="3" customWidth="1"/>
    <col min="1717" max="1717" width="10.1796875" style="3" customWidth="1"/>
    <col min="1718" max="1718" width="8.453125" style="3" customWidth="1"/>
    <col min="1719" max="1719" width="18.81640625" style="3" customWidth="1"/>
    <col min="1720" max="1720" width="9.81640625" style="3" customWidth="1"/>
    <col min="1721" max="1721" width="8.7265625" style="3" customWidth="1"/>
    <col min="1722" max="1722" width="29.26953125" style="3" customWidth="1"/>
    <col min="1723" max="1723" width="10.26953125" style="3" customWidth="1"/>
    <col min="1724" max="1726" width="8.81640625" style="3" customWidth="1"/>
    <col min="1727" max="1727" width="9.1796875" style="3" customWidth="1"/>
    <col min="1728" max="1728" width="20.26953125" style="3" customWidth="1"/>
    <col min="1729" max="1969" width="8.81640625" style="3"/>
    <col min="1970" max="1970" width="25.26953125" style="3" customWidth="1"/>
    <col min="1971" max="1971" width="10.453125" style="3" customWidth="1"/>
    <col min="1972" max="1972" width="7.7265625" style="3" customWidth="1"/>
    <col min="1973" max="1973" width="10.1796875" style="3" customWidth="1"/>
    <col min="1974" max="1974" width="8.453125" style="3" customWidth="1"/>
    <col min="1975" max="1975" width="18.81640625" style="3" customWidth="1"/>
    <col min="1976" max="1976" width="9.81640625" style="3" customWidth="1"/>
    <col min="1977" max="1977" width="8.7265625" style="3" customWidth="1"/>
    <col min="1978" max="1978" width="29.26953125" style="3" customWidth="1"/>
    <col min="1979" max="1979" width="10.26953125" style="3" customWidth="1"/>
    <col min="1980" max="1982" width="8.81640625" style="3" customWidth="1"/>
    <col min="1983" max="1983" width="9.1796875" style="3" customWidth="1"/>
    <col min="1984" max="1984" width="20.26953125" style="3" customWidth="1"/>
    <col min="1985" max="2225" width="8.81640625" style="3"/>
    <col min="2226" max="2226" width="25.26953125" style="3" customWidth="1"/>
    <col min="2227" max="2227" width="10.453125" style="3" customWidth="1"/>
    <col min="2228" max="2228" width="7.7265625" style="3" customWidth="1"/>
    <col min="2229" max="2229" width="10.1796875" style="3" customWidth="1"/>
    <col min="2230" max="2230" width="8.453125" style="3" customWidth="1"/>
    <col min="2231" max="2231" width="18.81640625" style="3" customWidth="1"/>
    <col min="2232" max="2232" width="9.81640625" style="3" customWidth="1"/>
    <col min="2233" max="2233" width="8.7265625" style="3" customWidth="1"/>
    <col min="2234" max="2234" width="29.26953125" style="3" customWidth="1"/>
    <col min="2235" max="2235" width="10.26953125" style="3" customWidth="1"/>
    <col min="2236" max="2238" width="8.81640625" style="3" customWidth="1"/>
    <col min="2239" max="2239" width="9.1796875" style="3" customWidth="1"/>
    <col min="2240" max="2240" width="20.26953125" style="3" customWidth="1"/>
    <col min="2241" max="2481" width="8.81640625" style="3"/>
    <col min="2482" max="2482" width="25.26953125" style="3" customWidth="1"/>
    <col min="2483" max="2483" width="10.453125" style="3" customWidth="1"/>
    <col min="2484" max="2484" width="7.7265625" style="3" customWidth="1"/>
    <col min="2485" max="2485" width="10.1796875" style="3" customWidth="1"/>
    <col min="2486" max="2486" width="8.453125" style="3" customWidth="1"/>
    <col min="2487" max="2487" width="18.81640625" style="3" customWidth="1"/>
    <col min="2488" max="2488" width="9.81640625" style="3" customWidth="1"/>
    <col min="2489" max="2489" width="8.7265625" style="3" customWidth="1"/>
    <col min="2490" max="2490" width="29.26953125" style="3" customWidth="1"/>
    <col min="2491" max="2491" width="10.26953125" style="3" customWidth="1"/>
    <col min="2492" max="2494" width="8.81640625" style="3" customWidth="1"/>
    <col min="2495" max="2495" width="9.1796875" style="3" customWidth="1"/>
    <col min="2496" max="2496" width="20.26953125" style="3" customWidth="1"/>
    <col min="2497" max="2737" width="8.81640625" style="3"/>
    <col min="2738" max="2738" width="25.26953125" style="3" customWidth="1"/>
    <col min="2739" max="2739" width="10.453125" style="3" customWidth="1"/>
    <col min="2740" max="2740" width="7.7265625" style="3" customWidth="1"/>
    <col min="2741" max="2741" width="10.1796875" style="3" customWidth="1"/>
    <col min="2742" max="2742" width="8.453125" style="3" customWidth="1"/>
    <col min="2743" max="2743" width="18.81640625" style="3" customWidth="1"/>
    <col min="2744" max="2744" width="9.81640625" style="3" customWidth="1"/>
    <col min="2745" max="2745" width="8.7265625" style="3" customWidth="1"/>
    <col min="2746" max="2746" width="29.26953125" style="3" customWidth="1"/>
    <col min="2747" max="2747" width="10.26953125" style="3" customWidth="1"/>
    <col min="2748" max="2750" width="8.81640625" style="3" customWidth="1"/>
    <col min="2751" max="2751" width="9.1796875" style="3" customWidth="1"/>
    <col min="2752" max="2752" width="20.26953125" style="3" customWidth="1"/>
    <col min="2753" max="2993" width="8.81640625" style="3"/>
    <col min="2994" max="2994" width="25.26953125" style="3" customWidth="1"/>
    <col min="2995" max="2995" width="10.453125" style="3" customWidth="1"/>
    <col min="2996" max="2996" width="7.7265625" style="3" customWidth="1"/>
    <col min="2997" max="2997" width="10.1796875" style="3" customWidth="1"/>
    <col min="2998" max="2998" width="8.453125" style="3" customWidth="1"/>
    <col min="2999" max="2999" width="18.81640625" style="3" customWidth="1"/>
    <col min="3000" max="3000" width="9.81640625" style="3" customWidth="1"/>
    <col min="3001" max="3001" width="8.7265625" style="3" customWidth="1"/>
    <col min="3002" max="3002" width="29.26953125" style="3" customWidth="1"/>
    <col min="3003" max="3003" width="10.26953125" style="3" customWidth="1"/>
    <col min="3004" max="3006" width="8.81640625" style="3" customWidth="1"/>
    <col min="3007" max="3007" width="9.1796875" style="3" customWidth="1"/>
    <col min="3008" max="3008" width="20.26953125" style="3" customWidth="1"/>
    <col min="3009" max="3249" width="8.81640625" style="3"/>
    <col min="3250" max="3250" width="25.26953125" style="3" customWidth="1"/>
    <col min="3251" max="3251" width="10.453125" style="3" customWidth="1"/>
    <col min="3252" max="3252" width="7.7265625" style="3" customWidth="1"/>
    <col min="3253" max="3253" width="10.1796875" style="3" customWidth="1"/>
    <col min="3254" max="3254" width="8.453125" style="3" customWidth="1"/>
    <col min="3255" max="3255" width="18.81640625" style="3" customWidth="1"/>
    <col min="3256" max="3256" width="9.81640625" style="3" customWidth="1"/>
    <col min="3257" max="3257" width="8.7265625" style="3" customWidth="1"/>
    <col min="3258" max="3258" width="29.26953125" style="3" customWidth="1"/>
    <col min="3259" max="3259" width="10.26953125" style="3" customWidth="1"/>
    <col min="3260" max="3262" width="8.81640625" style="3" customWidth="1"/>
    <col min="3263" max="3263" width="9.1796875" style="3" customWidth="1"/>
    <col min="3264" max="3264" width="20.26953125" style="3" customWidth="1"/>
    <col min="3265" max="3505" width="8.81640625" style="3"/>
    <col min="3506" max="3506" width="25.26953125" style="3" customWidth="1"/>
    <col min="3507" max="3507" width="10.453125" style="3" customWidth="1"/>
    <col min="3508" max="3508" width="7.7265625" style="3" customWidth="1"/>
    <col min="3509" max="3509" width="10.1796875" style="3" customWidth="1"/>
    <col min="3510" max="3510" width="8.453125" style="3" customWidth="1"/>
    <col min="3511" max="3511" width="18.81640625" style="3" customWidth="1"/>
    <col min="3512" max="3512" width="9.81640625" style="3" customWidth="1"/>
    <col min="3513" max="3513" width="8.7265625" style="3" customWidth="1"/>
    <col min="3514" max="3514" width="29.26953125" style="3" customWidth="1"/>
    <col min="3515" max="3515" width="10.26953125" style="3" customWidth="1"/>
    <col min="3516" max="3518" width="8.81640625" style="3" customWidth="1"/>
    <col min="3519" max="3519" width="9.1796875" style="3" customWidth="1"/>
    <col min="3520" max="3520" width="20.26953125" style="3" customWidth="1"/>
    <col min="3521" max="3761" width="8.81640625" style="3"/>
    <col min="3762" max="3762" width="25.26953125" style="3" customWidth="1"/>
    <col min="3763" max="3763" width="10.453125" style="3" customWidth="1"/>
    <col min="3764" max="3764" width="7.7265625" style="3" customWidth="1"/>
    <col min="3765" max="3765" width="10.1796875" style="3" customWidth="1"/>
    <col min="3766" max="3766" width="8.453125" style="3" customWidth="1"/>
    <col min="3767" max="3767" width="18.81640625" style="3" customWidth="1"/>
    <col min="3768" max="3768" width="9.81640625" style="3" customWidth="1"/>
    <col min="3769" max="3769" width="8.7265625" style="3" customWidth="1"/>
    <col min="3770" max="3770" width="29.26953125" style="3" customWidth="1"/>
    <col min="3771" max="3771" width="10.26953125" style="3" customWidth="1"/>
    <col min="3772" max="3774" width="8.81640625" style="3" customWidth="1"/>
    <col min="3775" max="3775" width="9.1796875" style="3" customWidth="1"/>
    <col min="3776" max="3776" width="20.26953125" style="3" customWidth="1"/>
    <col min="3777" max="4017" width="8.81640625" style="3"/>
    <col min="4018" max="4018" width="25.26953125" style="3" customWidth="1"/>
    <col min="4019" max="4019" width="10.453125" style="3" customWidth="1"/>
    <col min="4020" max="4020" width="7.7265625" style="3" customWidth="1"/>
    <col min="4021" max="4021" width="10.1796875" style="3" customWidth="1"/>
    <col min="4022" max="4022" width="8.453125" style="3" customWidth="1"/>
    <col min="4023" max="4023" width="18.81640625" style="3" customWidth="1"/>
    <col min="4024" max="4024" width="9.81640625" style="3" customWidth="1"/>
    <col min="4025" max="4025" width="8.7265625" style="3" customWidth="1"/>
    <col min="4026" max="4026" width="29.26953125" style="3" customWidth="1"/>
    <col min="4027" max="4027" width="10.26953125" style="3" customWidth="1"/>
    <col min="4028" max="4030" width="8.81640625" style="3" customWidth="1"/>
    <col min="4031" max="4031" width="9.1796875" style="3" customWidth="1"/>
    <col min="4032" max="4032" width="20.26953125" style="3" customWidth="1"/>
    <col min="4033" max="4273" width="8.81640625" style="3"/>
    <col min="4274" max="4274" width="25.26953125" style="3" customWidth="1"/>
    <col min="4275" max="4275" width="10.453125" style="3" customWidth="1"/>
    <col min="4276" max="4276" width="7.7265625" style="3" customWidth="1"/>
    <col min="4277" max="4277" width="10.1796875" style="3" customWidth="1"/>
    <col min="4278" max="4278" width="8.453125" style="3" customWidth="1"/>
    <col min="4279" max="4279" width="18.81640625" style="3" customWidth="1"/>
    <col min="4280" max="4280" width="9.81640625" style="3" customWidth="1"/>
    <col min="4281" max="4281" width="8.7265625" style="3" customWidth="1"/>
    <col min="4282" max="4282" width="29.26953125" style="3" customWidth="1"/>
    <col min="4283" max="4283" width="10.26953125" style="3" customWidth="1"/>
    <col min="4284" max="4286" width="8.81640625" style="3" customWidth="1"/>
    <col min="4287" max="4287" width="9.1796875" style="3" customWidth="1"/>
    <col min="4288" max="4288" width="20.26953125" style="3" customWidth="1"/>
    <col min="4289" max="4529" width="8.81640625" style="3"/>
    <col min="4530" max="4530" width="25.26953125" style="3" customWidth="1"/>
    <col min="4531" max="4531" width="10.453125" style="3" customWidth="1"/>
    <col min="4532" max="4532" width="7.7265625" style="3" customWidth="1"/>
    <col min="4533" max="4533" width="10.1796875" style="3" customWidth="1"/>
    <col min="4534" max="4534" width="8.453125" style="3" customWidth="1"/>
    <col min="4535" max="4535" width="18.81640625" style="3" customWidth="1"/>
    <col min="4536" max="4536" width="9.81640625" style="3" customWidth="1"/>
    <col min="4537" max="4537" width="8.7265625" style="3" customWidth="1"/>
    <col min="4538" max="4538" width="29.26953125" style="3" customWidth="1"/>
    <col min="4539" max="4539" width="10.26953125" style="3" customWidth="1"/>
    <col min="4540" max="4542" width="8.81640625" style="3" customWidth="1"/>
    <col min="4543" max="4543" width="9.1796875" style="3" customWidth="1"/>
    <col min="4544" max="4544" width="20.26953125" style="3" customWidth="1"/>
    <col min="4545" max="4785" width="8.81640625" style="3"/>
    <col min="4786" max="4786" width="25.26953125" style="3" customWidth="1"/>
    <col min="4787" max="4787" width="10.453125" style="3" customWidth="1"/>
    <col min="4788" max="4788" width="7.7265625" style="3" customWidth="1"/>
    <col min="4789" max="4789" width="10.1796875" style="3" customWidth="1"/>
    <col min="4790" max="4790" width="8.453125" style="3" customWidth="1"/>
    <col min="4791" max="4791" width="18.81640625" style="3" customWidth="1"/>
    <col min="4792" max="4792" width="9.81640625" style="3" customWidth="1"/>
    <col min="4793" max="4793" width="8.7265625" style="3" customWidth="1"/>
    <col min="4794" max="4794" width="29.26953125" style="3" customWidth="1"/>
    <col min="4795" max="4795" width="10.26953125" style="3" customWidth="1"/>
    <col min="4796" max="4798" width="8.81640625" style="3" customWidth="1"/>
    <col min="4799" max="4799" width="9.1796875" style="3" customWidth="1"/>
    <col min="4800" max="4800" width="20.26953125" style="3" customWidth="1"/>
    <col min="4801" max="5041" width="8.81640625" style="3"/>
    <col min="5042" max="5042" width="25.26953125" style="3" customWidth="1"/>
    <col min="5043" max="5043" width="10.453125" style="3" customWidth="1"/>
    <col min="5044" max="5044" width="7.7265625" style="3" customWidth="1"/>
    <col min="5045" max="5045" width="10.1796875" style="3" customWidth="1"/>
    <col min="5046" max="5046" width="8.453125" style="3" customWidth="1"/>
    <col min="5047" max="5047" width="18.81640625" style="3" customWidth="1"/>
    <col min="5048" max="5048" width="9.81640625" style="3" customWidth="1"/>
    <col min="5049" max="5049" width="8.7265625" style="3" customWidth="1"/>
    <col min="5050" max="5050" width="29.26953125" style="3" customWidth="1"/>
    <col min="5051" max="5051" width="10.26953125" style="3" customWidth="1"/>
    <col min="5052" max="5054" width="8.81640625" style="3" customWidth="1"/>
    <col min="5055" max="5055" width="9.1796875" style="3" customWidth="1"/>
    <col min="5056" max="5056" width="20.26953125" style="3" customWidth="1"/>
    <col min="5057" max="5297" width="8.81640625" style="3"/>
    <col min="5298" max="5298" width="25.26953125" style="3" customWidth="1"/>
    <col min="5299" max="5299" width="10.453125" style="3" customWidth="1"/>
    <col min="5300" max="5300" width="7.7265625" style="3" customWidth="1"/>
    <col min="5301" max="5301" width="10.1796875" style="3" customWidth="1"/>
    <col min="5302" max="5302" width="8.453125" style="3" customWidth="1"/>
    <col min="5303" max="5303" width="18.81640625" style="3" customWidth="1"/>
    <col min="5304" max="5304" width="9.81640625" style="3" customWidth="1"/>
    <col min="5305" max="5305" width="8.7265625" style="3" customWidth="1"/>
    <col min="5306" max="5306" width="29.26953125" style="3" customWidth="1"/>
    <col min="5307" max="5307" width="10.26953125" style="3" customWidth="1"/>
    <col min="5308" max="5310" width="8.81640625" style="3" customWidth="1"/>
    <col min="5311" max="5311" width="9.1796875" style="3" customWidth="1"/>
    <col min="5312" max="5312" width="20.26953125" style="3" customWidth="1"/>
    <col min="5313" max="5553" width="8.81640625" style="3"/>
    <col min="5554" max="5554" width="25.26953125" style="3" customWidth="1"/>
    <col min="5555" max="5555" width="10.453125" style="3" customWidth="1"/>
    <col min="5556" max="5556" width="7.7265625" style="3" customWidth="1"/>
    <col min="5557" max="5557" width="10.1796875" style="3" customWidth="1"/>
    <col min="5558" max="5558" width="8.453125" style="3" customWidth="1"/>
    <col min="5559" max="5559" width="18.81640625" style="3" customWidth="1"/>
    <col min="5560" max="5560" width="9.81640625" style="3" customWidth="1"/>
    <col min="5561" max="5561" width="8.7265625" style="3" customWidth="1"/>
    <col min="5562" max="5562" width="29.26953125" style="3" customWidth="1"/>
    <col min="5563" max="5563" width="10.26953125" style="3" customWidth="1"/>
    <col min="5564" max="5566" width="8.81640625" style="3" customWidth="1"/>
    <col min="5567" max="5567" width="9.1796875" style="3" customWidth="1"/>
    <col min="5568" max="5568" width="20.26953125" style="3" customWidth="1"/>
    <col min="5569" max="5809" width="8.81640625" style="3"/>
    <col min="5810" max="5810" width="25.26953125" style="3" customWidth="1"/>
    <col min="5811" max="5811" width="10.453125" style="3" customWidth="1"/>
    <col min="5812" max="5812" width="7.7265625" style="3" customWidth="1"/>
    <col min="5813" max="5813" width="10.1796875" style="3" customWidth="1"/>
    <col min="5814" max="5814" width="8.453125" style="3" customWidth="1"/>
    <col min="5815" max="5815" width="18.81640625" style="3" customWidth="1"/>
    <col min="5816" max="5816" width="9.81640625" style="3" customWidth="1"/>
    <col min="5817" max="5817" width="8.7265625" style="3" customWidth="1"/>
    <col min="5818" max="5818" width="29.26953125" style="3" customWidth="1"/>
    <col min="5819" max="5819" width="10.26953125" style="3" customWidth="1"/>
    <col min="5820" max="5822" width="8.81640625" style="3" customWidth="1"/>
    <col min="5823" max="5823" width="9.1796875" style="3" customWidth="1"/>
    <col min="5824" max="5824" width="20.26953125" style="3" customWidth="1"/>
    <col min="5825" max="6065" width="8.81640625" style="3"/>
    <col min="6066" max="6066" width="25.26953125" style="3" customWidth="1"/>
    <col min="6067" max="6067" width="10.453125" style="3" customWidth="1"/>
    <col min="6068" max="6068" width="7.7265625" style="3" customWidth="1"/>
    <col min="6069" max="6069" width="10.1796875" style="3" customWidth="1"/>
    <col min="6070" max="6070" width="8.453125" style="3" customWidth="1"/>
    <col min="6071" max="6071" width="18.81640625" style="3" customWidth="1"/>
    <col min="6072" max="6072" width="9.81640625" style="3" customWidth="1"/>
    <col min="6073" max="6073" width="8.7265625" style="3" customWidth="1"/>
    <col min="6074" max="6074" width="29.26953125" style="3" customWidth="1"/>
    <col min="6075" max="6075" width="10.26953125" style="3" customWidth="1"/>
    <col min="6076" max="6078" width="8.81640625" style="3" customWidth="1"/>
    <col min="6079" max="6079" width="9.1796875" style="3" customWidth="1"/>
    <col min="6080" max="6080" width="20.26953125" style="3" customWidth="1"/>
    <col min="6081" max="6321" width="8.81640625" style="3"/>
    <col min="6322" max="6322" width="25.26953125" style="3" customWidth="1"/>
    <col min="6323" max="6323" width="10.453125" style="3" customWidth="1"/>
    <col min="6324" max="6324" width="7.7265625" style="3" customWidth="1"/>
    <col min="6325" max="6325" width="10.1796875" style="3" customWidth="1"/>
    <col min="6326" max="6326" width="8.453125" style="3" customWidth="1"/>
    <col min="6327" max="6327" width="18.81640625" style="3" customWidth="1"/>
    <col min="6328" max="6328" width="9.81640625" style="3" customWidth="1"/>
    <col min="6329" max="6329" width="8.7265625" style="3" customWidth="1"/>
    <col min="6330" max="6330" width="29.26953125" style="3" customWidth="1"/>
    <col min="6331" max="6331" width="10.26953125" style="3" customWidth="1"/>
    <col min="6332" max="6334" width="8.81640625" style="3" customWidth="1"/>
    <col min="6335" max="6335" width="9.1796875" style="3" customWidth="1"/>
    <col min="6336" max="6336" width="20.26953125" style="3" customWidth="1"/>
    <col min="6337" max="6577" width="8.81640625" style="3"/>
    <col min="6578" max="6578" width="25.26953125" style="3" customWidth="1"/>
    <col min="6579" max="6579" width="10.453125" style="3" customWidth="1"/>
    <col min="6580" max="6580" width="7.7265625" style="3" customWidth="1"/>
    <col min="6581" max="6581" width="10.1796875" style="3" customWidth="1"/>
    <col min="6582" max="6582" width="8.453125" style="3" customWidth="1"/>
    <col min="6583" max="6583" width="18.81640625" style="3" customWidth="1"/>
    <col min="6584" max="6584" width="9.81640625" style="3" customWidth="1"/>
    <col min="6585" max="6585" width="8.7265625" style="3" customWidth="1"/>
    <col min="6586" max="6586" width="29.26953125" style="3" customWidth="1"/>
    <col min="6587" max="6587" width="10.26953125" style="3" customWidth="1"/>
    <col min="6588" max="6590" width="8.81640625" style="3" customWidth="1"/>
    <col min="6591" max="6591" width="9.1796875" style="3" customWidth="1"/>
    <col min="6592" max="6592" width="20.26953125" style="3" customWidth="1"/>
    <col min="6593" max="6833" width="8.81640625" style="3"/>
    <col min="6834" max="6834" width="25.26953125" style="3" customWidth="1"/>
    <col min="6835" max="6835" width="10.453125" style="3" customWidth="1"/>
    <col min="6836" max="6836" width="7.7265625" style="3" customWidth="1"/>
    <col min="6837" max="6837" width="10.1796875" style="3" customWidth="1"/>
    <col min="6838" max="6838" width="8.453125" style="3" customWidth="1"/>
    <col min="6839" max="6839" width="18.81640625" style="3" customWidth="1"/>
    <col min="6840" max="6840" width="9.81640625" style="3" customWidth="1"/>
    <col min="6841" max="6841" width="8.7265625" style="3" customWidth="1"/>
    <col min="6842" max="6842" width="29.26953125" style="3" customWidth="1"/>
    <col min="6843" max="6843" width="10.26953125" style="3" customWidth="1"/>
    <col min="6844" max="6846" width="8.81640625" style="3" customWidth="1"/>
    <col min="6847" max="6847" width="9.1796875" style="3" customWidth="1"/>
    <col min="6848" max="6848" width="20.26953125" style="3" customWidth="1"/>
    <col min="6849" max="7089" width="8.81640625" style="3"/>
    <col min="7090" max="7090" width="25.26953125" style="3" customWidth="1"/>
    <col min="7091" max="7091" width="10.453125" style="3" customWidth="1"/>
    <col min="7092" max="7092" width="7.7265625" style="3" customWidth="1"/>
    <col min="7093" max="7093" width="10.1796875" style="3" customWidth="1"/>
    <col min="7094" max="7094" width="8.453125" style="3" customWidth="1"/>
    <col min="7095" max="7095" width="18.81640625" style="3" customWidth="1"/>
    <col min="7096" max="7096" width="9.81640625" style="3" customWidth="1"/>
    <col min="7097" max="7097" width="8.7265625" style="3" customWidth="1"/>
    <col min="7098" max="7098" width="29.26953125" style="3" customWidth="1"/>
    <col min="7099" max="7099" width="10.26953125" style="3" customWidth="1"/>
    <col min="7100" max="7102" width="8.81640625" style="3" customWidth="1"/>
    <col min="7103" max="7103" width="9.1796875" style="3" customWidth="1"/>
    <col min="7104" max="7104" width="20.26953125" style="3" customWidth="1"/>
    <col min="7105" max="7345" width="8.81640625" style="3"/>
    <col min="7346" max="7346" width="25.26953125" style="3" customWidth="1"/>
    <col min="7347" max="7347" width="10.453125" style="3" customWidth="1"/>
    <col min="7348" max="7348" width="7.7265625" style="3" customWidth="1"/>
    <col min="7349" max="7349" width="10.1796875" style="3" customWidth="1"/>
    <col min="7350" max="7350" width="8.453125" style="3" customWidth="1"/>
    <col min="7351" max="7351" width="18.81640625" style="3" customWidth="1"/>
    <col min="7352" max="7352" width="9.81640625" style="3" customWidth="1"/>
    <col min="7353" max="7353" width="8.7265625" style="3" customWidth="1"/>
    <col min="7354" max="7354" width="29.26953125" style="3" customWidth="1"/>
    <col min="7355" max="7355" width="10.26953125" style="3" customWidth="1"/>
    <col min="7356" max="7358" width="8.81640625" style="3" customWidth="1"/>
    <col min="7359" max="7359" width="9.1796875" style="3" customWidth="1"/>
    <col min="7360" max="7360" width="20.26953125" style="3" customWidth="1"/>
    <col min="7361" max="7601" width="8.81640625" style="3"/>
    <col min="7602" max="7602" width="25.26953125" style="3" customWidth="1"/>
    <col min="7603" max="7603" width="10.453125" style="3" customWidth="1"/>
    <col min="7604" max="7604" width="7.7265625" style="3" customWidth="1"/>
    <col min="7605" max="7605" width="10.1796875" style="3" customWidth="1"/>
    <col min="7606" max="7606" width="8.453125" style="3" customWidth="1"/>
    <col min="7607" max="7607" width="18.81640625" style="3" customWidth="1"/>
    <col min="7608" max="7608" width="9.81640625" style="3" customWidth="1"/>
    <col min="7609" max="7609" width="8.7265625" style="3" customWidth="1"/>
    <col min="7610" max="7610" width="29.26953125" style="3" customWidth="1"/>
    <col min="7611" max="7611" width="10.26953125" style="3" customWidth="1"/>
    <col min="7612" max="7614" width="8.81640625" style="3" customWidth="1"/>
    <col min="7615" max="7615" width="9.1796875" style="3" customWidth="1"/>
    <col min="7616" max="7616" width="20.26953125" style="3" customWidth="1"/>
    <col min="7617" max="7857" width="8.81640625" style="3"/>
    <col min="7858" max="7858" width="25.26953125" style="3" customWidth="1"/>
    <col min="7859" max="7859" width="10.453125" style="3" customWidth="1"/>
    <col min="7860" max="7860" width="7.7265625" style="3" customWidth="1"/>
    <col min="7861" max="7861" width="10.1796875" style="3" customWidth="1"/>
    <col min="7862" max="7862" width="8.453125" style="3" customWidth="1"/>
    <col min="7863" max="7863" width="18.81640625" style="3" customWidth="1"/>
    <col min="7864" max="7864" width="9.81640625" style="3" customWidth="1"/>
    <col min="7865" max="7865" width="8.7265625" style="3" customWidth="1"/>
    <col min="7866" max="7866" width="29.26953125" style="3" customWidth="1"/>
    <col min="7867" max="7867" width="10.26953125" style="3" customWidth="1"/>
    <col min="7868" max="7870" width="8.81640625" style="3" customWidth="1"/>
    <col min="7871" max="7871" width="9.1796875" style="3" customWidth="1"/>
    <col min="7872" max="7872" width="20.26953125" style="3" customWidth="1"/>
    <col min="7873" max="8113" width="8.81640625" style="3"/>
    <col min="8114" max="8114" width="25.26953125" style="3" customWidth="1"/>
    <col min="8115" max="8115" width="10.453125" style="3" customWidth="1"/>
    <col min="8116" max="8116" width="7.7265625" style="3" customWidth="1"/>
    <col min="8117" max="8117" width="10.1796875" style="3" customWidth="1"/>
    <col min="8118" max="8118" width="8.453125" style="3" customWidth="1"/>
    <col min="8119" max="8119" width="18.81640625" style="3" customWidth="1"/>
    <col min="8120" max="8120" width="9.81640625" style="3" customWidth="1"/>
    <col min="8121" max="8121" width="8.7265625" style="3" customWidth="1"/>
    <col min="8122" max="8122" width="29.26953125" style="3" customWidth="1"/>
    <col min="8123" max="8123" width="10.26953125" style="3" customWidth="1"/>
    <col min="8124" max="8126" width="8.81640625" style="3" customWidth="1"/>
    <col min="8127" max="8127" width="9.1796875" style="3" customWidth="1"/>
    <col min="8128" max="8128" width="20.26953125" style="3" customWidth="1"/>
    <col min="8129" max="8369" width="8.81640625" style="3"/>
    <col min="8370" max="8370" width="25.26953125" style="3" customWidth="1"/>
    <col min="8371" max="8371" width="10.453125" style="3" customWidth="1"/>
    <col min="8372" max="8372" width="7.7265625" style="3" customWidth="1"/>
    <col min="8373" max="8373" width="10.1796875" style="3" customWidth="1"/>
    <col min="8374" max="8374" width="8.453125" style="3" customWidth="1"/>
    <col min="8375" max="8375" width="18.81640625" style="3" customWidth="1"/>
    <col min="8376" max="8376" width="9.81640625" style="3" customWidth="1"/>
    <col min="8377" max="8377" width="8.7265625" style="3" customWidth="1"/>
    <col min="8378" max="8378" width="29.26953125" style="3" customWidth="1"/>
    <col min="8379" max="8379" width="10.26953125" style="3" customWidth="1"/>
    <col min="8380" max="8382" width="8.81640625" style="3" customWidth="1"/>
    <col min="8383" max="8383" width="9.1796875" style="3" customWidth="1"/>
    <col min="8384" max="8384" width="20.26953125" style="3" customWidth="1"/>
    <col min="8385" max="8625" width="8.81640625" style="3"/>
    <col min="8626" max="8626" width="25.26953125" style="3" customWidth="1"/>
    <col min="8627" max="8627" width="10.453125" style="3" customWidth="1"/>
    <col min="8628" max="8628" width="7.7265625" style="3" customWidth="1"/>
    <col min="8629" max="8629" width="10.1796875" style="3" customWidth="1"/>
    <col min="8630" max="8630" width="8.453125" style="3" customWidth="1"/>
    <col min="8631" max="8631" width="18.81640625" style="3" customWidth="1"/>
    <col min="8632" max="8632" width="9.81640625" style="3" customWidth="1"/>
    <col min="8633" max="8633" width="8.7265625" style="3" customWidth="1"/>
    <col min="8634" max="8634" width="29.26953125" style="3" customWidth="1"/>
    <col min="8635" max="8635" width="10.26953125" style="3" customWidth="1"/>
    <col min="8636" max="8638" width="8.81640625" style="3" customWidth="1"/>
    <col min="8639" max="8639" width="9.1796875" style="3" customWidth="1"/>
    <col min="8640" max="8640" width="20.26953125" style="3" customWidth="1"/>
    <col min="8641" max="8881" width="8.81640625" style="3"/>
    <col min="8882" max="8882" width="25.26953125" style="3" customWidth="1"/>
    <col min="8883" max="8883" width="10.453125" style="3" customWidth="1"/>
    <col min="8884" max="8884" width="7.7265625" style="3" customWidth="1"/>
    <col min="8885" max="8885" width="10.1796875" style="3" customWidth="1"/>
    <col min="8886" max="8886" width="8.453125" style="3" customWidth="1"/>
    <col min="8887" max="8887" width="18.81640625" style="3" customWidth="1"/>
    <col min="8888" max="8888" width="9.81640625" style="3" customWidth="1"/>
    <col min="8889" max="8889" width="8.7265625" style="3" customWidth="1"/>
    <col min="8890" max="8890" width="29.26953125" style="3" customWidth="1"/>
    <col min="8891" max="8891" width="10.26953125" style="3" customWidth="1"/>
    <col min="8892" max="8894" width="8.81640625" style="3" customWidth="1"/>
    <col min="8895" max="8895" width="9.1796875" style="3" customWidth="1"/>
    <col min="8896" max="8896" width="20.26953125" style="3" customWidth="1"/>
    <col min="8897" max="9137" width="8.81640625" style="3"/>
    <col min="9138" max="9138" width="25.26953125" style="3" customWidth="1"/>
    <col min="9139" max="9139" width="10.453125" style="3" customWidth="1"/>
    <col min="9140" max="9140" width="7.7265625" style="3" customWidth="1"/>
    <col min="9141" max="9141" width="10.1796875" style="3" customWidth="1"/>
    <col min="9142" max="9142" width="8.453125" style="3" customWidth="1"/>
    <col min="9143" max="9143" width="18.81640625" style="3" customWidth="1"/>
    <col min="9144" max="9144" width="9.81640625" style="3" customWidth="1"/>
    <col min="9145" max="9145" width="8.7265625" style="3" customWidth="1"/>
    <col min="9146" max="9146" width="29.26953125" style="3" customWidth="1"/>
    <col min="9147" max="9147" width="10.26953125" style="3" customWidth="1"/>
    <col min="9148" max="9150" width="8.81640625" style="3" customWidth="1"/>
    <col min="9151" max="9151" width="9.1796875" style="3" customWidth="1"/>
    <col min="9152" max="9152" width="20.26953125" style="3" customWidth="1"/>
    <col min="9153" max="9393" width="8.81640625" style="3"/>
    <col min="9394" max="9394" width="25.26953125" style="3" customWidth="1"/>
    <col min="9395" max="9395" width="10.453125" style="3" customWidth="1"/>
    <col min="9396" max="9396" width="7.7265625" style="3" customWidth="1"/>
    <col min="9397" max="9397" width="10.1796875" style="3" customWidth="1"/>
    <col min="9398" max="9398" width="8.453125" style="3" customWidth="1"/>
    <col min="9399" max="9399" width="18.81640625" style="3" customWidth="1"/>
    <col min="9400" max="9400" width="9.81640625" style="3" customWidth="1"/>
    <col min="9401" max="9401" width="8.7265625" style="3" customWidth="1"/>
    <col min="9402" max="9402" width="29.26953125" style="3" customWidth="1"/>
    <col min="9403" max="9403" width="10.26953125" style="3" customWidth="1"/>
    <col min="9404" max="9406" width="8.81640625" style="3" customWidth="1"/>
    <col min="9407" max="9407" width="9.1796875" style="3" customWidth="1"/>
    <col min="9408" max="9408" width="20.26953125" style="3" customWidth="1"/>
    <col min="9409" max="9649" width="8.81640625" style="3"/>
    <col min="9650" max="9650" width="25.26953125" style="3" customWidth="1"/>
    <col min="9651" max="9651" width="10.453125" style="3" customWidth="1"/>
    <col min="9652" max="9652" width="7.7265625" style="3" customWidth="1"/>
    <col min="9653" max="9653" width="10.1796875" style="3" customWidth="1"/>
    <col min="9654" max="9654" width="8.453125" style="3" customWidth="1"/>
    <col min="9655" max="9655" width="18.81640625" style="3" customWidth="1"/>
    <col min="9656" max="9656" width="9.81640625" style="3" customWidth="1"/>
    <col min="9657" max="9657" width="8.7265625" style="3" customWidth="1"/>
    <col min="9658" max="9658" width="29.26953125" style="3" customWidth="1"/>
    <col min="9659" max="9659" width="10.26953125" style="3" customWidth="1"/>
    <col min="9660" max="9662" width="8.81640625" style="3" customWidth="1"/>
    <col min="9663" max="9663" width="9.1796875" style="3" customWidth="1"/>
    <col min="9664" max="9664" width="20.26953125" style="3" customWidth="1"/>
    <col min="9665" max="9905" width="8.81640625" style="3"/>
    <col min="9906" max="9906" width="25.26953125" style="3" customWidth="1"/>
    <col min="9907" max="9907" width="10.453125" style="3" customWidth="1"/>
    <col min="9908" max="9908" width="7.7265625" style="3" customWidth="1"/>
    <col min="9909" max="9909" width="10.1796875" style="3" customWidth="1"/>
    <col min="9910" max="9910" width="8.453125" style="3" customWidth="1"/>
    <col min="9911" max="9911" width="18.81640625" style="3" customWidth="1"/>
    <col min="9912" max="9912" width="9.81640625" style="3" customWidth="1"/>
    <col min="9913" max="9913" width="8.7265625" style="3" customWidth="1"/>
    <col min="9914" max="9914" width="29.26953125" style="3" customWidth="1"/>
    <col min="9915" max="9915" width="10.26953125" style="3" customWidth="1"/>
    <col min="9916" max="9918" width="8.81640625" style="3" customWidth="1"/>
    <col min="9919" max="9919" width="9.1796875" style="3" customWidth="1"/>
    <col min="9920" max="9920" width="20.26953125" style="3" customWidth="1"/>
    <col min="9921" max="10161" width="8.81640625" style="3"/>
    <col min="10162" max="10162" width="25.26953125" style="3" customWidth="1"/>
    <col min="10163" max="10163" width="10.453125" style="3" customWidth="1"/>
    <col min="10164" max="10164" width="7.7265625" style="3" customWidth="1"/>
    <col min="10165" max="10165" width="10.1796875" style="3" customWidth="1"/>
    <col min="10166" max="10166" width="8.453125" style="3" customWidth="1"/>
    <col min="10167" max="10167" width="18.81640625" style="3" customWidth="1"/>
    <col min="10168" max="10168" width="9.81640625" style="3" customWidth="1"/>
    <col min="10169" max="10169" width="8.7265625" style="3" customWidth="1"/>
    <col min="10170" max="10170" width="29.26953125" style="3" customWidth="1"/>
    <col min="10171" max="10171" width="10.26953125" style="3" customWidth="1"/>
    <col min="10172" max="10174" width="8.81640625" style="3" customWidth="1"/>
    <col min="10175" max="10175" width="9.1796875" style="3" customWidth="1"/>
    <col min="10176" max="10176" width="20.26953125" style="3" customWidth="1"/>
    <col min="10177" max="10417" width="8.81640625" style="3"/>
    <col min="10418" max="10418" width="25.26953125" style="3" customWidth="1"/>
    <col min="10419" max="10419" width="10.453125" style="3" customWidth="1"/>
    <col min="10420" max="10420" width="7.7265625" style="3" customWidth="1"/>
    <col min="10421" max="10421" width="10.1796875" style="3" customWidth="1"/>
    <col min="10422" max="10422" width="8.453125" style="3" customWidth="1"/>
    <col min="10423" max="10423" width="18.81640625" style="3" customWidth="1"/>
    <col min="10424" max="10424" width="9.81640625" style="3" customWidth="1"/>
    <col min="10425" max="10425" width="8.7265625" style="3" customWidth="1"/>
    <col min="10426" max="10426" width="29.26953125" style="3" customWidth="1"/>
    <col min="10427" max="10427" width="10.26953125" style="3" customWidth="1"/>
    <col min="10428" max="10430" width="8.81640625" style="3" customWidth="1"/>
    <col min="10431" max="10431" width="9.1796875" style="3" customWidth="1"/>
    <col min="10432" max="10432" width="20.26953125" style="3" customWidth="1"/>
    <col min="10433" max="10673" width="8.81640625" style="3"/>
    <col min="10674" max="10674" width="25.26953125" style="3" customWidth="1"/>
    <col min="10675" max="10675" width="10.453125" style="3" customWidth="1"/>
    <col min="10676" max="10676" width="7.7265625" style="3" customWidth="1"/>
    <col min="10677" max="10677" width="10.1796875" style="3" customWidth="1"/>
    <col min="10678" max="10678" width="8.453125" style="3" customWidth="1"/>
    <col min="10679" max="10679" width="18.81640625" style="3" customWidth="1"/>
    <col min="10680" max="10680" width="9.81640625" style="3" customWidth="1"/>
    <col min="10681" max="10681" width="8.7265625" style="3" customWidth="1"/>
    <col min="10682" max="10682" width="29.26953125" style="3" customWidth="1"/>
    <col min="10683" max="10683" width="10.26953125" style="3" customWidth="1"/>
    <col min="10684" max="10686" width="8.81640625" style="3" customWidth="1"/>
    <col min="10687" max="10687" width="9.1796875" style="3" customWidth="1"/>
    <col min="10688" max="10688" width="20.26953125" style="3" customWidth="1"/>
    <col min="10689" max="10929" width="8.81640625" style="3"/>
    <col min="10930" max="10930" width="25.26953125" style="3" customWidth="1"/>
    <col min="10931" max="10931" width="10.453125" style="3" customWidth="1"/>
    <col min="10932" max="10932" width="7.7265625" style="3" customWidth="1"/>
    <col min="10933" max="10933" width="10.1796875" style="3" customWidth="1"/>
    <col min="10934" max="10934" width="8.453125" style="3" customWidth="1"/>
    <col min="10935" max="10935" width="18.81640625" style="3" customWidth="1"/>
    <col min="10936" max="10936" width="9.81640625" style="3" customWidth="1"/>
    <col min="10937" max="10937" width="8.7265625" style="3" customWidth="1"/>
    <col min="10938" max="10938" width="29.26953125" style="3" customWidth="1"/>
    <col min="10939" max="10939" width="10.26953125" style="3" customWidth="1"/>
    <col min="10940" max="10942" width="8.81640625" style="3" customWidth="1"/>
    <col min="10943" max="10943" width="9.1796875" style="3" customWidth="1"/>
    <col min="10944" max="10944" width="20.26953125" style="3" customWidth="1"/>
    <col min="10945" max="11185" width="8.81640625" style="3"/>
    <col min="11186" max="11186" width="25.26953125" style="3" customWidth="1"/>
    <col min="11187" max="11187" width="10.453125" style="3" customWidth="1"/>
    <col min="11188" max="11188" width="7.7265625" style="3" customWidth="1"/>
    <col min="11189" max="11189" width="10.1796875" style="3" customWidth="1"/>
    <col min="11190" max="11190" width="8.453125" style="3" customWidth="1"/>
    <col min="11191" max="11191" width="18.81640625" style="3" customWidth="1"/>
    <col min="11192" max="11192" width="9.81640625" style="3" customWidth="1"/>
    <col min="11193" max="11193" width="8.7265625" style="3" customWidth="1"/>
    <col min="11194" max="11194" width="29.26953125" style="3" customWidth="1"/>
    <col min="11195" max="11195" width="10.26953125" style="3" customWidth="1"/>
    <col min="11196" max="11198" width="8.81640625" style="3" customWidth="1"/>
    <col min="11199" max="11199" width="9.1796875" style="3" customWidth="1"/>
    <col min="11200" max="11200" width="20.26953125" style="3" customWidth="1"/>
    <col min="11201" max="11441" width="8.81640625" style="3"/>
    <col min="11442" max="11442" width="25.26953125" style="3" customWidth="1"/>
    <col min="11443" max="11443" width="10.453125" style="3" customWidth="1"/>
    <col min="11444" max="11444" width="7.7265625" style="3" customWidth="1"/>
    <col min="11445" max="11445" width="10.1796875" style="3" customWidth="1"/>
    <col min="11446" max="11446" width="8.453125" style="3" customWidth="1"/>
    <col min="11447" max="11447" width="18.81640625" style="3" customWidth="1"/>
    <col min="11448" max="11448" width="9.81640625" style="3" customWidth="1"/>
    <col min="11449" max="11449" width="8.7265625" style="3" customWidth="1"/>
    <col min="11450" max="11450" width="29.26953125" style="3" customWidth="1"/>
    <col min="11451" max="11451" width="10.26953125" style="3" customWidth="1"/>
    <col min="11452" max="11454" width="8.81640625" style="3" customWidth="1"/>
    <col min="11455" max="11455" width="9.1796875" style="3" customWidth="1"/>
    <col min="11456" max="11456" width="20.26953125" style="3" customWidth="1"/>
    <col min="11457" max="11697" width="8.81640625" style="3"/>
    <col min="11698" max="11698" width="25.26953125" style="3" customWidth="1"/>
    <col min="11699" max="11699" width="10.453125" style="3" customWidth="1"/>
    <col min="11700" max="11700" width="7.7265625" style="3" customWidth="1"/>
    <col min="11701" max="11701" width="10.1796875" style="3" customWidth="1"/>
    <col min="11702" max="11702" width="8.453125" style="3" customWidth="1"/>
    <col min="11703" max="11703" width="18.81640625" style="3" customWidth="1"/>
    <col min="11704" max="11704" width="9.81640625" style="3" customWidth="1"/>
    <col min="11705" max="11705" width="8.7265625" style="3" customWidth="1"/>
    <col min="11706" max="11706" width="29.26953125" style="3" customWidth="1"/>
    <col min="11707" max="11707" width="10.26953125" style="3" customWidth="1"/>
    <col min="11708" max="11710" width="8.81640625" style="3" customWidth="1"/>
    <col min="11711" max="11711" width="9.1796875" style="3" customWidth="1"/>
    <col min="11712" max="11712" width="20.26953125" style="3" customWidth="1"/>
    <col min="11713" max="11953" width="8.81640625" style="3"/>
    <col min="11954" max="11954" width="25.26953125" style="3" customWidth="1"/>
    <col min="11955" max="11955" width="10.453125" style="3" customWidth="1"/>
    <col min="11956" max="11956" width="7.7265625" style="3" customWidth="1"/>
    <col min="11957" max="11957" width="10.1796875" style="3" customWidth="1"/>
    <col min="11958" max="11958" width="8.453125" style="3" customWidth="1"/>
    <col min="11959" max="11959" width="18.81640625" style="3" customWidth="1"/>
    <col min="11960" max="11960" width="9.81640625" style="3" customWidth="1"/>
    <col min="11961" max="11961" width="8.7265625" style="3" customWidth="1"/>
    <col min="11962" max="11962" width="29.26953125" style="3" customWidth="1"/>
    <col min="11963" max="11963" width="10.26953125" style="3" customWidth="1"/>
    <col min="11964" max="11966" width="8.81640625" style="3" customWidth="1"/>
    <col min="11967" max="11967" width="9.1796875" style="3" customWidth="1"/>
    <col min="11968" max="11968" width="20.26953125" style="3" customWidth="1"/>
    <col min="11969" max="12209" width="8.81640625" style="3"/>
    <col min="12210" max="12210" width="25.26953125" style="3" customWidth="1"/>
    <col min="12211" max="12211" width="10.453125" style="3" customWidth="1"/>
    <col min="12212" max="12212" width="7.7265625" style="3" customWidth="1"/>
    <col min="12213" max="12213" width="10.1796875" style="3" customWidth="1"/>
    <col min="12214" max="12214" width="8.453125" style="3" customWidth="1"/>
    <col min="12215" max="12215" width="18.81640625" style="3" customWidth="1"/>
    <col min="12216" max="12216" width="9.81640625" style="3" customWidth="1"/>
    <col min="12217" max="12217" width="8.7265625" style="3" customWidth="1"/>
    <col min="12218" max="12218" width="29.26953125" style="3" customWidth="1"/>
    <col min="12219" max="12219" width="10.26953125" style="3" customWidth="1"/>
    <col min="12220" max="12222" width="8.81640625" style="3" customWidth="1"/>
    <col min="12223" max="12223" width="9.1796875" style="3" customWidth="1"/>
    <col min="12224" max="12224" width="20.26953125" style="3" customWidth="1"/>
    <col min="12225" max="12465" width="8.81640625" style="3"/>
    <col min="12466" max="12466" width="25.26953125" style="3" customWidth="1"/>
    <col min="12467" max="12467" width="10.453125" style="3" customWidth="1"/>
    <col min="12468" max="12468" width="7.7265625" style="3" customWidth="1"/>
    <col min="12469" max="12469" width="10.1796875" style="3" customWidth="1"/>
    <col min="12470" max="12470" width="8.453125" style="3" customWidth="1"/>
    <col min="12471" max="12471" width="18.81640625" style="3" customWidth="1"/>
    <col min="12472" max="12472" width="9.81640625" style="3" customWidth="1"/>
    <col min="12473" max="12473" width="8.7265625" style="3" customWidth="1"/>
    <col min="12474" max="12474" width="29.26953125" style="3" customWidth="1"/>
    <col min="12475" max="12475" width="10.26953125" style="3" customWidth="1"/>
    <col min="12476" max="12478" width="8.81640625" style="3" customWidth="1"/>
    <col min="12479" max="12479" width="9.1796875" style="3" customWidth="1"/>
    <col min="12480" max="12480" width="20.26953125" style="3" customWidth="1"/>
    <col min="12481" max="12721" width="8.81640625" style="3"/>
    <col min="12722" max="12722" width="25.26953125" style="3" customWidth="1"/>
    <col min="12723" max="12723" width="10.453125" style="3" customWidth="1"/>
    <col min="12724" max="12724" width="7.7265625" style="3" customWidth="1"/>
    <col min="12725" max="12725" width="10.1796875" style="3" customWidth="1"/>
    <col min="12726" max="12726" width="8.453125" style="3" customWidth="1"/>
    <col min="12727" max="12727" width="18.81640625" style="3" customWidth="1"/>
    <col min="12728" max="12728" width="9.81640625" style="3" customWidth="1"/>
    <col min="12729" max="12729" width="8.7265625" style="3" customWidth="1"/>
    <col min="12730" max="12730" width="29.26953125" style="3" customWidth="1"/>
    <col min="12731" max="12731" width="10.26953125" style="3" customWidth="1"/>
    <col min="12732" max="12734" width="8.81640625" style="3" customWidth="1"/>
    <col min="12735" max="12735" width="9.1796875" style="3" customWidth="1"/>
    <col min="12736" max="12736" width="20.26953125" style="3" customWidth="1"/>
    <col min="12737" max="12977" width="8.81640625" style="3"/>
    <col min="12978" max="12978" width="25.26953125" style="3" customWidth="1"/>
    <col min="12979" max="12979" width="10.453125" style="3" customWidth="1"/>
    <col min="12980" max="12980" width="7.7265625" style="3" customWidth="1"/>
    <col min="12981" max="12981" width="10.1796875" style="3" customWidth="1"/>
    <col min="12982" max="12982" width="8.453125" style="3" customWidth="1"/>
    <col min="12983" max="12983" width="18.81640625" style="3" customWidth="1"/>
    <col min="12984" max="12984" width="9.81640625" style="3" customWidth="1"/>
    <col min="12985" max="12985" width="8.7265625" style="3" customWidth="1"/>
    <col min="12986" max="12986" width="29.26953125" style="3" customWidth="1"/>
    <col min="12987" max="12987" width="10.26953125" style="3" customWidth="1"/>
    <col min="12988" max="12990" width="8.81640625" style="3" customWidth="1"/>
    <col min="12991" max="12991" width="9.1796875" style="3" customWidth="1"/>
    <col min="12992" max="12992" width="20.26953125" style="3" customWidth="1"/>
    <col min="12993" max="13233" width="8.81640625" style="3"/>
    <col min="13234" max="13234" width="25.26953125" style="3" customWidth="1"/>
    <col min="13235" max="13235" width="10.453125" style="3" customWidth="1"/>
    <col min="13236" max="13236" width="7.7265625" style="3" customWidth="1"/>
    <col min="13237" max="13237" width="10.1796875" style="3" customWidth="1"/>
    <col min="13238" max="13238" width="8.453125" style="3" customWidth="1"/>
    <col min="13239" max="13239" width="18.81640625" style="3" customWidth="1"/>
    <col min="13240" max="13240" width="9.81640625" style="3" customWidth="1"/>
    <col min="13241" max="13241" width="8.7265625" style="3" customWidth="1"/>
    <col min="13242" max="13242" width="29.26953125" style="3" customWidth="1"/>
    <col min="13243" max="13243" width="10.26953125" style="3" customWidth="1"/>
    <col min="13244" max="13246" width="8.81640625" style="3" customWidth="1"/>
    <col min="13247" max="13247" width="9.1796875" style="3" customWidth="1"/>
    <col min="13248" max="13248" width="20.26953125" style="3" customWidth="1"/>
    <col min="13249" max="13489" width="8.81640625" style="3"/>
    <col min="13490" max="13490" width="25.26953125" style="3" customWidth="1"/>
    <col min="13491" max="13491" width="10.453125" style="3" customWidth="1"/>
    <col min="13492" max="13492" width="7.7265625" style="3" customWidth="1"/>
    <col min="13493" max="13493" width="10.1796875" style="3" customWidth="1"/>
    <col min="13494" max="13494" width="8.453125" style="3" customWidth="1"/>
    <col min="13495" max="13495" width="18.81640625" style="3" customWidth="1"/>
    <col min="13496" max="13496" width="9.81640625" style="3" customWidth="1"/>
    <col min="13497" max="13497" width="8.7265625" style="3" customWidth="1"/>
    <col min="13498" max="13498" width="29.26953125" style="3" customWidth="1"/>
    <col min="13499" max="13499" width="10.26953125" style="3" customWidth="1"/>
    <col min="13500" max="13502" width="8.81640625" style="3" customWidth="1"/>
    <col min="13503" max="13503" width="9.1796875" style="3" customWidth="1"/>
    <col min="13504" max="13504" width="20.26953125" style="3" customWidth="1"/>
    <col min="13505" max="13745" width="8.81640625" style="3"/>
    <col min="13746" max="13746" width="25.26953125" style="3" customWidth="1"/>
    <col min="13747" max="13747" width="10.453125" style="3" customWidth="1"/>
    <col min="13748" max="13748" width="7.7265625" style="3" customWidth="1"/>
    <col min="13749" max="13749" width="10.1796875" style="3" customWidth="1"/>
    <col min="13750" max="13750" width="8.453125" style="3" customWidth="1"/>
    <col min="13751" max="13751" width="18.81640625" style="3" customWidth="1"/>
    <col min="13752" max="13752" width="9.81640625" style="3" customWidth="1"/>
    <col min="13753" max="13753" width="8.7265625" style="3" customWidth="1"/>
    <col min="13754" max="13754" width="29.26953125" style="3" customWidth="1"/>
    <col min="13755" max="13755" width="10.26953125" style="3" customWidth="1"/>
    <col min="13756" max="13758" width="8.81640625" style="3" customWidth="1"/>
    <col min="13759" max="13759" width="9.1796875" style="3" customWidth="1"/>
    <col min="13760" max="13760" width="20.26953125" style="3" customWidth="1"/>
    <col min="13761" max="14001" width="8.81640625" style="3"/>
    <col min="14002" max="14002" width="25.26953125" style="3" customWidth="1"/>
    <col min="14003" max="14003" width="10.453125" style="3" customWidth="1"/>
    <col min="14004" max="14004" width="7.7265625" style="3" customWidth="1"/>
    <col min="14005" max="14005" width="10.1796875" style="3" customWidth="1"/>
    <col min="14006" max="14006" width="8.453125" style="3" customWidth="1"/>
    <col min="14007" max="14007" width="18.81640625" style="3" customWidth="1"/>
    <col min="14008" max="14008" width="9.81640625" style="3" customWidth="1"/>
    <col min="14009" max="14009" width="8.7265625" style="3" customWidth="1"/>
    <col min="14010" max="14010" width="29.26953125" style="3" customWidth="1"/>
    <col min="14011" max="14011" width="10.26953125" style="3" customWidth="1"/>
    <col min="14012" max="14014" width="8.81640625" style="3" customWidth="1"/>
    <col min="14015" max="14015" width="9.1796875" style="3" customWidth="1"/>
    <col min="14016" max="14016" width="20.26953125" style="3" customWidth="1"/>
    <col min="14017" max="14257" width="8.81640625" style="3"/>
    <col min="14258" max="14258" width="25.26953125" style="3" customWidth="1"/>
    <col min="14259" max="14259" width="10.453125" style="3" customWidth="1"/>
    <col min="14260" max="14260" width="7.7265625" style="3" customWidth="1"/>
    <col min="14261" max="14261" width="10.1796875" style="3" customWidth="1"/>
    <col min="14262" max="14262" width="8.453125" style="3" customWidth="1"/>
    <col min="14263" max="14263" width="18.81640625" style="3" customWidth="1"/>
    <col min="14264" max="14264" width="9.81640625" style="3" customWidth="1"/>
    <col min="14265" max="14265" width="8.7265625" style="3" customWidth="1"/>
    <col min="14266" max="14266" width="29.26953125" style="3" customWidth="1"/>
    <col min="14267" max="14267" width="10.26953125" style="3" customWidth="1"/>
    <col min="14268" max="14270" width="8.81640625" style="3" customWidth="1"/>
    <col min="14271" max="14271" width="9.1796875" style="3" customWidth="1"/>
    <col min="14272" max="14272" width="20.26953125" style="3" customWidth="1"/>
    <col min="14273" max="14513" width="8.81640625" style="3"/>
    <col min="14514" max="14514" width="25.26953125" style="3" customWidth="1"/>
    <col min="14515" max="14515" width="10.453125" style="3" customWidth="1"/>
    <col min="14516" max="14516" width="7.7265625" style="3" customWidth="1"/>
    <col min="14517" max="14517" width="10.1796875" style="3" customWidth="1"/>
    <col min="14518" max="14518" width="8.453125" style="3" customWidth="1"/>
    <col min="14519" max="14519" width="18.81640625" style="3" customWidth="1"/>
    <col min="14520" max="14520" width="9.81640625" style="3" customWidth="1"/>
    <col min="14521" max="14521" width="8.7265625" style="3" customWidth="1"/>
    <col min="14522" max="14522" width="29.26953125" style="3" customWidth="1"/>
    <col min="14523" max="14523" width="10.26953125" style="3" customWidth="1"/>
    <col min="14524" max="14526" width="8.81640625" style="3" customWidth="1"/>
    <col min="14527" max="14527" width="9.1796875" style="3" customWidth="1"/>
    <col min="14528" max="14528" width="20.26953125" style="3" customWidth="1"/>
    <col min="14529" max="14769" width="8.81640625" style="3"/>
    <col min="14770" max="14770" width="25.26953125" style="3" customWidth="1"/>
    <col min="14771" max="14771" width="10.453125" style="3" customWidth="1"/>
    <col min="14772" max="14772" width="7.7265625" style="3" customWidth="1"/>
    <col min="14773" max="14773" width="10.1796875" style="3" customWidth="1"/>
    <col min="14774" max="14774" width="8.453125" style="3" customWidth="1"/>
    <col min="14775" max="14775" width="18.81640625" style="3" customWidth="1"/>
    <col min="14776" max="14776" width="9.81640625" style="3" customWidth="1"/>
    <col min="14777" max="14777" width="8.7265625" style="3" customWidth="1"/>
    <col min="14778" max="14778" width="29.26953125" style="3" customWidth="1"/>
    <col min="14779" max="14779" width="10.26953125" style="3" customWidth="1"/>
    <col min="14780" max="14782" width="8.81640625" style="3" customWidth="1"/>
    <col min="14783" max="14783" width="9.1796875" style="3" customWidth="1"/>
    <col min="14784" max="14784" width="20.26953125" style="3" customWidth="1"/>
    <col min="14785" max="15025" width="8.81640625" style="3"/>
    <col min="15026" max="15026" width="25.26953125" style="3" customWidth="1"/>
    <col min="15027" max="15027" width="10.453125" style="3" customWidth="1"/>
    <col min="15028" max="15028" width="7.7265625" style="3" customWidth="1"/>
    <col min="15029" max="15029" width="10.1796875" style="3" customWidth="1"/>
    <col min="15030" max="15030" width="8.453125" style="3" customWidth="1"/>
    <col min="15031" max="15031" width="18.81640625" style="3" customWidth="1"/>
    <col min="15032" max="15032" width="9.81640625" style="3" customWidth="1"/>
    <col min="15033" max="15033" width="8.7265625" style="3" customWidth="1"/>
    <col min="15034" max="15034" width="29.26953125" style="3" customWidth="1"/>
    <col min="15035" max="15035" width="10.26953125" style="3" customWidth="1"/>
    <col min="15036" max="15038" width="8.81640625" style="3" customWidth="1"/>
    <col min="15039" max="15039" width="9.1796875" style="3" customWidth="1"/>
    <col min="15040" max="15040" width="20.26953125" style="3" customWidth="1"/>
    <col min="15041" max="15281" width="8.81640625" style="3"/>
    <col min="15282" max="15282" width="25.26953125" style="3" customWidth="1"/>
    <col min="15283" max="15283" width="10.453125" style="3" customWidth="1"/>
    <col min="15284" max="15284" width="7.7265625" style="3" customWidth="1"/>
    <col min="15285" max="15285" width="10.1796875" style="3" customWidth="1"/>
    <col min="15286" max="15286" width="8.453125" style="3" customWidth="1"/>
    <col min="15287" max="15287" width="18.81640625" style="3" customWidth="1"/>
    <col min="15288" max="15288" width="9.81640625" style="3" customWidth="1"/>
    <col min="15289" max="15289" width="8.7265625" style="3" customWidth="1"/>
    <col min="15290" max="15290" width="29.26953125" style="3" customWidth="1"/>
    <col min="15291" max="15291" width="10.26953125" style="3" customWidth="1"/>
    <col min="15292" max="15294" width="8.81640625" style="3" customWidth="1"/>
    <col min="15295" max="15295" width="9.1796875" style="3" customWidth="1"/>
    <col min="15296" max="15296" width="20.26953125" style="3" customWidth="1"/>
    <col min="15297" max="15537" width="8.81640625" style="3"/>
    <col min="15538" max="15538" width="25.26953125" style="3" customWidth="1"/>
    <col min="15539" max="15539" width="10.453125" style="3" customWidth="1"/>
    <col min="15540" max="15540" width="7.7265625" style="3" customWidth="1"/>
    <col min="15541" max="15541" width="10.1796875" style="3" customWidth="1"/>
    <col min="15542" max="15542" width="8.453125" style="3" customWidth="1"/>
    <col min="15543" max="15543" width="18.81640625" style="3" customWidth="1"/>
    <col min="15544" max="15544" width="9.81640625" style="3" customWidth="1"/>
    <col min="15545" max="15545" width="8.7265625" style="3" customWidth="1"/>
    <col min="15546" max="15546" width="29.26953125" style="3" customWidth="1"/>
    <col min="15547" max="15547" width="10.26953125" style="3" customWidth="1"/>
    <col min="15548" max="15550" width="8.81640625" style="3" customWidth="1"/>
    <col min="15551" max="15551" width="9.1796875" style="3" customWidth="1"/>
    <col min="15552" max="15552" width="20.26953125" style="3" customWidth="1"/>
    <col min="15553" max="15793" width="8.81640625" style="3"/>
    <col min="15794" max="15794" width="25.26953125" style="3" customWidth="1"/>
    <col min="15795" max="15795" width="10.453125" style="3" customWidth="1"/>
    <col min="15796" max="15796" width="7.7265625" style="3" customWidth="1"/>
    <col min="15797" max="15797" width="10.1796875" style="3" customWidth="1"/>
    <col min="15798" max="15798" width="8.453125" style="3" customWidth="1"/>
    <col min="15799" max="15799" width="18.81640625" style="3" customWidth="1"/>
    <col min="15800" max="15800" width="9.81640625" style="3" customWidth="1"/>
    <col min="15801" max="15801" width="8.7265625" style="3" customWidth="1"/>
    <col min="15802" max="15802" width="29.26953125" style="3" customWidth="1"/>
    <col min="15803" max="15803" width="10.26953125" style="3" customWidth="1"/>
    <col min="15804" max="15806" width="8.81640625" style="3" customWidth="1"/>
    <col min="15807" max="15807" width="9.1796875" style="3" customWidth="1"/>
    <col min="15808" max="15808" width="20.26953125" style="3" customWidth="1"/>
    <col min="15809" max="16049" width="8.81640625" style="3"/>
    <col min="16050" max="16050" width="25.26953125" style="3" customWidth="1"/>
    <col min="16051" max="16051" width="10.453125" style="3" customWidth="1"/>
    <col min="16052" max="16052" width="7.7265625" style="3" customWidth="1"/>
    <col min="16053" max="16053" width="10.1796875" style="3" customWidth="1"/>
    <col min="16054" max="16054" width="8.453125" style="3" customWidth="1"/>
    <col min="16055" max="16055" width="18.81640625" style="3" customWidth="1"/>
    <col min="16056" max="16056" width="9.81640625" style="3" customWidth="1"/>
    <col min="16057" max="16057" width="8.7265625" style="3" customWidth="1"/>
    <col min="16058" max="16058" width="29.26953125" style="3" customWidth="1"/>
    <col min="16059" max="16059" width="10.26953125" style="3" customWidth="1"/>
    <col min="16060" max="16062" width="8.81640625" style="3" customWidth="1"/>
    <col min="16063" max="16063" width="9.1796875" style="3" customWidth="1"/>
    <col min="16064" max="16064" width="20.26953125" style="3" customWidth="1"/>
    <col min="16065" max="16384" width="8.81640625" style="3"/>
  </cols>
  <sheetData>
    <row r="1" spans="1:12" s="62" customFormat="1" ht="13" customHeight="1" x14ac:dyDescent="0.35">
      <c r="A1" s="99" t="s">
        <v>24</v>
      </c>
      <c r="B1" s="99"/>
      <c r="C1" s="99"/>
      <c r="D1" s="99"/>
      <c r="E1" s="99"/>
      <c r="F1" s="99"/>
      <c r="G1" s="99"/>
    </row>
    <row r="2" spans="1:12" s="62" customFormat="1" ht="13" customHeight="1" x14ac:dyDescent="0.35">
      <c r="A2" s="99" t="s">
        <v>33</v>
      </c>
      <c r="B2" s="99"/>
      <c r="C2" s="99"/>
      <c r="D2" s="99"/>
      <c r="E2" s="99"/>
      <c r="F2" s="99"/>
      <c r="G2" s="99"/>
    </row>
    <row r="3" spans="1:12" s="62" customFormat="1" ht="13" customHeight="1" x14ac:dyDescent="0.35">
      <c r="A3" s="99" t="s">
        <v>21</v>
      </c>
      <c r="B3" s="99"/>
      <c r="C3" s="99"/>
      <c r="D3" s="99"/>
      <c r="E3" s="99"/>
      <c r="F3" s="99"/>
      <c r="G3" s="99"/>
    </row>
    <row r="4" spans="1:12" s="62" customFormat="1" ht="18.75" customHeight="1" thickBot="1" x14ac:dyDescent="0.4">
      <c r="A4" s="99" t="s">
        <v>20</v>
      </c>
      <c r="B4" s="99"/>
      <c r="C4" s="99"/>
      <c r="D4" s="99"/>
      <c r="E4" s="99"/>
      <c r="F4" s="99"/>
      <c r="G4" s="99"/>
    </row>
    <row r="5" spans="1:12" ht="41" customHeight="1" thickBot="1" x14ac:dyDescent="0.3">
      <c r="A5" s="70" t="s">
        <v>44</v>
      </c>
      <c r="B5" s="71" t="s">
        <v>0</v>
      </c>
      <c r="C5" s="72" t="s">
        <v>1</v>
      </c>
      <c r="D5" s="72" t="s">
        <v>2</v>
      </c>
      <c r="E5" s="68"/>
      <c r="F5" s="68"/>
      <c r="G5" s="69"/>
      <c r="H5" s="4"/>
    </row>
    <row r="6" spans="1:12" ht="13" customHeight="1" thickBot="1" x14ac:dyDescent="0.3">
      <c r="A6" s="5" t="s">
        <v>3</v>
      </c>
      <c r="B6" s="64">
        <v>2269.9699999999998</v>
      </c>
      <c r="C6" s="1">
        <v>30</v>
      </c>
      <c r="D6" s="6"/>
      <c r="E6" s="7">
        <f>B6*C6/30</f>
        <v>2269.9699999999998</v>
      </c>
      <c r="F6" s="8" t="s">
        <v>4</v>
      </c>
      <c r="G6" s="9">
        <f>SUM(E6:E18)</f>
        <v>3937.7799999999997</v>
      </c>
      <c r="H6" s="4"/>
      <c r="I6" s="78" t="s">
        <v>52</v>
      </c>
      <c r="J6" s="78" t="str">
        <f>F8</f>
        <v>ΚΑΘΑΡΕΣ ΑΠΟΔΟΧΕΣ</v>
      </c>
      <c r="K6" s="78" t="s">
        <v>42</v>
      </c>
    </row>
    <row r="7" spans="1:12" ht="13" customHeight="1" thickBot="1" x14ac:dyDescent="0.3">
      <c r="A7" s="6" t="s">
        <v>5</v>
      </c>
      <c r="B7" s="10">
        <f>ROUND(B6*22%,2)</f>
        <v>499.39</v>
      </c>
      <c r="C7" s="38"/>
      <c r="D7" s="11"/>
      <c r="E7" s="7">
        <f>B7*C6/30</f>
        <v>499.39</v>
      </c>
      <c r="F7" s="8" t="s">
        <v>6</v>
      </c>
      <c r="G7" s="9">
        <f>SUM(E20:E22)</f>
        <v>1462.2023896400001</v>
      </c>
      <c r="H7" s="4"/>
      <c r="I7" s="76" t="s">
        <v>34</v>
      </c>
      <c r="J7" s="77">
        <f>G8</f>
        <v>2475.5776103599997</v>
      </c>
      <c r="K7" s="77">
        <f>G6*15/25</f>
        <v>2362.6679999999997</v>
      </c>
      <c r="L7" s="63"/>
    </row>
    <row r="8" spans="1:12" ht="13" customHeight="1" thickBot="1" x14ac:dyDescent="0.4">
      <c r="A8" s="12" t="s">
        <v>31</v>
      </c>
      <c r="B8" s="13">
        <f>ROUND(B6/173*32.5%,2)</f>
        <v>4.26</v>
      </c>
      <c r="C8" s="38"/>
      <c r="D8" s="2">
        <v>0</v>
      </c>
      <c r="E8" s="7">
        <f t="shared" ref="E8:E13" si="0">B8*D8</f>
        <v>0</v>
      </c>
      <c r="F8" s="8" t="s">
        <v>7</v>
      </c>
      <c r="G8" s="9">
        <f>G6-G7</f>
        <v>2475.5776103599997</v>
      </c>
      <c r="H8" s="4"/>
      <c r="I8" s="76" t="s">
        <v>23</v>
      </c>
      <c r="J8" s="77">
        <f>G28</f>
        <v>2941.7663660399994</v>
      </c>
      <c r="K8" s="77">
        <f>G26*15/25</f>
        <v>2362.6679999999997</v>
      </c>
      <c r="L8" s="63"/>
    </row>
    <row r="9" spans="1:12" ht="13" customHeight="1" thickBot="1" x14ac:dyDescent="0.4">
      <c r="A9" s="12" t="s">
        <v>30</v>
      </c>
      <c r="B9" s="13">
        <f>ROUND(B6/173*107.5%,2)</f>
        <v>14.11</v>
      </c>
      <c r="C9" s="38"/>
      <c r="D9" s="2">
        <v>0</v>
      </c>
      <c r="E9" s="7">
        <f t="shared" si="0"/>
        <v>0</v>
      </c>
      <c r="F9" s="8"/>
      <c r="G9" s="9"/>
      <c r="H9" s="4"/>
      <c r="I9" s="76" t="s">
        <v>15</v>
      </c>
      <c r="J9" s="77">
        <f>G48</f>
        <v>2413.0579600399997</v>
      </c>
      <c r="K9" s="77">
        <f>G46*15/25</f>
        <v>2302.2600000000002</v>
      </c>
      <c r="L9" s="63"/>
    </row>
    <row r="10" spans="1:12" ht="13" customHeight="1" thickBot="1" x14ac:dyDescent="0.4">
      <c r="A10" s="12" t="s">
        <v>29</v>
      </c>
      <c r="B10" s="13">
        <f>ROUND(B6/173*132.5%,2)</f>
        <v>17.39</v>
      </c>
      <c r="C10" s="38"/>
      <c r="D10" s="2">
        <v>0</v>
      </c>
      <c r="E10" s="7">
        <f t="shared" si="0"/>
        <v>0</v>
      </c>
      <c r="F10" s="8"/>
      <c r="G10" s="9"/>
      <c r="H10" s="4"/>
      <c r="I10" s="76" t="s">
        <v>35</v>
      </c>
      <c r="J10" s="77">
        <f>G68</f>
        <v>2659.8588660399992</v>
      </c>
      <c r="K10" s="77">
        <f>G66*15/25</f>
        <v>2277.2339999999995</v>
      </c>
      <c r="L10" s="63"/>
    </row>
    <row r="11" spans="1:12" ht="13" customHeight="1" thickBot="1" x14ac:dyDescent="0.4">
      <c r="A11" s="6" t="s">
        <v>28</v>
      </c>
      <c r="B11" s="13">
        <f>ROUND(B6/173*157.5%,2)</f>
        <v>20.67</v>
      </c>
      <c r="C11" s="38"/>
      <c r="D11" s="2">
        <v>0</v>
      </c>
      <c r="E11" s="7">
        <f t="shared" si="0"/>
        <v>0</v>
      </c>
      <c r="F11" s="8"/>
      <c r="G11" s="9"/>
      <c r="I11" s="76" t="s">
        <v>39</v>
      </c>
      <c r="J11" s="77">
        <f>G87</f>
        <v>2419.0299999999997</v>
      </c>
      <c r="K11" s="77">
        <f>G85*15/25</f>
        <v>2071.4339999999997</v>
      </c>
      <c r="L11" s="63"/>
    </row>
    <row r="12" spans="1:12" ht="13" customHeight="1" thickBot="1" x14ac:dyDescent="0.4">
      <c r="A12" s="6" t="s">
        <v>27</v>
      </c>
      <c r="B12" s="13">
        <f>ROUND(B6/173*207.5%,2)</f>
        <v>27.23</v>
      </c>
      <c r="C12" s="38"/>
      <c r="D12" s="2">
        <v>0</v>
      </c>
      <c r="E12" s="7">
        <f>B12*D12*8</f>
        <v>0</v>
      </c>
      <c r="F12" s="8"/>
      <c r="G12" s="9"/>
      <c r="I12" s="76" t="s">
        <v>36</v>
      </c>
      <c r="J12" s="77">
        <f>G106</f>
        <v>2031.8371491999992</v>
      </c>
      <c r="K12" s="77">
        <f>G104*15/25</f>
        <v>1641.1559999999995</v>
      </c>
      <c r="L12" s="63"/>
    </row>
    <row r="13" spans="1:12" ht="13" customHeight="1" thickBot="1" x14ac:dyDescent="0.4">
      <c r="A13" s="14" t="s">
        <v>26</v>
      </c>
      <c r="B13" s="13">
        <f>ROUND(B6/25*75%,2)</f>
        <v>68.099999999999994</v>
      </c>
      <c r="C13" s="11"/>
      <c r="D13" s="2">
        <v>0</v>
      </c>
      <c r="E13" s="7">
        <f t="shared" si="0"/>
        <v>0</v>
      </c>
      <c r="F13" s="8"/>
      <c r="G13" s="9"/>
      <c r="I13" s="76" t="s">
        <v>37</v>
      </c>
      <c r="J13" s="77">
        <f>G125</f>
        <v>1907.93763816</v>
      </c>
      <c r="K13" s="77">
        <f>G123*15/25</f>
        <v>1541.3280000000002</v>
      </c>
      <c r="L13" s="63"/>
    </row>
    <row r="14" spans="1:12" ht="13" customHeight="1" thickBot="1" x14ac:dyDescent="0.4">
      <c r="A14" s="6" t="s">
        <v>8</v>
      </c>
      <c r="B14" s="7">
        <f>ROUND(B6*5%,2)</f>
        <v>113.5</v>
      </c>
      <c r="C14" s="11"/>
      <c r="D14" s="11"/>
      <c r="E14" s="7">
        <f>B14*C6/30</f>
        <v>113.5</v>
      </c>
      <c r="F14" s="8"/>
      <c r="G14" s="9"/>
      <c r="I14" s="76" t="s">
        <v>16</v>
      </c>
      <c r="J14" s="77">
        <f>G144</f>
        <v>1886.2150000000001</v>
      </c>
      <c r="K14" s="77">
        <f>G142*15/25</f>
        <v>1523.826</v>
      </c>
      <c r="L14" s="63"/>
    </row>
    <row r="15" spans="1:12" ht="13" customHeight="1" thickBot="1" x14ac:dyDescent="0.4">
      <c r="A15" s="6" t="s">
        <v>9</v>
      </c>
      <c r="B15" s="7">
        <v>107.87</v>
      </c>
      <c r="C15" s="1">
        <v>30</v>
      </c>
      <c r="D15" s="11"/>
      <c r="E15" s="7">
        <f>B15*C15/30</f>
        <v>107.87000000000002</v>
      </c>
      <c r="F15" s="8"/>
      <c r="G15" s="56"/>
      <c r="H15" s="15"/>
      <c r="I15" s="76" t="s">
        <v>18</v>
      </c>
      <c r="J15" s="77">
        <f>G163</f>
        <v>1190.5179650800001</v>
      </c>
      <c r="K15" s="77">
        <f>G161*15/25</f>
        <v>963.27600000000007</v>
      </c>
      <c r="L15" s="63"/>
    </row>
    <row r="16" spans="1:12" ht="13" customHeight="1" thickBot="1" x14ac:dyDescent="0.4">
      <c r="A16" s="6" t="s">
        <v>25</v>
      </c>
      <c r="B16" s="7">
        <f>B6/173*0.94</f>
        <v>12.333941040462426</v>
      </c>
      <c r="C16" s="11"/>
      <c r="D16" s="1">
        <v>0</v>
      </c>
      <c r="E16" s="7">
        <f>B16*D16</f>
        <v>0</v>
      </c>
      <c r="F16" s="8"/>
      <c r="G16" s="56"/>
      <c r="H16" s="15"/>
      <c r="I16" s="76" t="s">
        <v>38</v>
      </c>
      <c r="J16" s="77">
        <f>G182</f>
        <v>1230.8937415199998</v>
      </c>
      <c r="K16" s="77">
        <f>G180*15/25</f>
        <v>995.80799999999988</v>
      </c>
      <c r="L16" s="63"/>
    </row>
    <row r="17" spans="1:10" ht="13" customHeight="1" x14ac:dyDescent="0.35">
      <c r="A17" s="6" t="s">
        <v>10</v>
      </c>
      <c r="B17" s="7">
        <f>ROUND(B6*5%,2)</f>
        <v>113.5</v>
      </c>
      <c r="C17" s="11"/>
      <c r="D17" s="11"/>
      <c r="E17" s="7">
        <f>(B17)*C6/30</f>
        <v>113.5</v>
      </c>
      <c r="F17" s="29"/>
      <c r="G17" s="57"/>
      <c r="H17" s="15"/>
      <c r="J17" s="75"/>
    </row>
    <row r="18" spans="1:10" ht="30" customHeight="1" x14ac:dyDescent="0.25">
      <c r="A18" s="74" t="s">
        <v>32</v>
      </c>
      <c r="B18" s="7" t="s">
        <v>60</v>
      </c>
      <c r="C18" s="11"/>
      <c r="D18" s="6"/>
      <c r="E18" s="7">
        <f>ROUND((B6+B14+B17)*8/25,2)*C6/30+ROUND(B15*8/25,2)*C15/30</f>
        <v>833.55</v>
      </c>
      <c r="F18" s="8"/>
      <c r="G18" s="56"/>
      <c r="H18" s="15"/>
    </row>
    <row r="19" spans="1:10" ht="13" customHeight="1" x14ac:dyDescent="0.35">
      <c r="A19" s="17"/>
      <c r="B19" s="7"/>
      <c r="C19" s="11"/>
      <c r="D19" s="6"/>
      <c r="E19" s="7"/>
      <c r="F19" s="8"/>
      <c r="G19" s="56"/>
      <c r="H19" s="15"/>
    </row>
    <row r="20" spans="1:10" ht="13" customHeight="1" x14ac:dyDescent="0.35">
      <c r="A20" s="17" t="s">
        <v>12</v>
      </c>
      <c r="B20" s="7">
        <v>8</v>
      </c>
      <c r="C20" s="11"/>
      <c r="D20" s="6"/>
      <c r="E20" s="7">
        <f>8*C6/C6</f>
        <v>8</v>
      </c>
      <c r="F20" s="8"/>
      <c r="G20" s="56"/>
    </row>
    <row r="21" spans="1:10" ht="13" customHeight="1" x14ac:dyDescent="0.25">
      <c r="A21" s="16" t="s">
        <v>13</v>
      </c>
      <c r="B21" s="7">
        <f>ROUND((3492.73*169.04%)*17%+(0.35%*3492.73),2)</f>
        <v>1015.92</v>
      </c>
      <c r="C21" s="11"/>
      <c r="D21" s="6"/>
      <c r="E21" s="7">
        <f>((3492.73*169.04%)*17%*C6/30+(0.35%*3492.73))*C6/C6</f>
        <v>1015.92338964</v>
      </c>
      <c r="F21" s="8"/>
      <c r="G21" s="56"/>
    </row>
    <row r="22" spans="1:10" ht="13" customHeight="1" thickBot="1" x14ac:dyDescent="0.3">
      <c r="A22" s="18" t="s">
        <v>14</v>
      </c>
      <c r="B22" s="19">
        <f>ROUND(SUM(E6:E18)-E21,2)</f>
        <v>2921.86</v>
      </c>
      <c r="C22" s="20">
        <v>15</v>
      </c>
      <c r="D22" s="21"/>
      <c r="E22" s="19">
        <f>B22*C22%</f>
        <v>438.279</v>
      </c>
      <c r="F22" s="22"/>
      <c r="G22" s="58"/>
      <c r="H22" s="4"/>
    </row>
    <row r="23" spans="1:10" ht="13" customHeight="1" thickBot="1" x14ac:dyDescent="0.3">
      <c r="G23" s="59"/>
      <c r="H23" s="4"/>
    </row>
    <row r="24" spans="1:10" s="40" customFormat="1" ht="13" customHeight="1" x14ac:dyDescent="0.25">
      <c r="A24" s="97" t="s">
        <v>45</v>
      </c>
      <c r="B24" s="91" t="s">
        <v>0</v>
      </c>
      <c r="C24" s="93" t="s">
        <v>1</v>
      </c>
      <c r="D24" s="93" t="s">
        <v>2</v>
      </c>
      <c r="E24" s="85"/>
      <c r="F24" s="85"/>
      <c r="G24" s="87"/>
      <c r="H24" s="39"/>
    </row>
    <row r="25" spans="1:10" s="40" customFormat="1" ht="43" customHeight="1" x14ac:dyDescent="0.25">
      <c r="A25" s="98"/>
      <c r="B25" s="92"/>
      <c r="C25" s="94"/>
      <c r="D25" s="94"/>
      <c r="E25" s="86"/>
      <c r="F25" s="86"/>
      <c r="G25" s="88"/>
      <c r="H25" s="39"/>
    </row>
    <row r="26" spans="1:10" s="40" customFormat="1" ht="13" customHeight="1" x14ac:dyDescent="0.25">
      <c r="A26" s="5" t="s">
        <v>3</v>
      </c>
      <c r="B26" s="41">
        <f>B6</f>
        <v>2269.9699999999998</v>
      </c>
      <c r="C26" s="25">
        <f>C6</f>
        <v>30</v>
      </c>
      <c r="D26" s="27"/>
      <c r="E26" s="28">
        <f>B26*C26/30</f>
        <v>2269.9699999999998</v>
      </c>
      <c r="F26" s="29" t="s">
        <v>4</v>
      </c>
      <c r="G26" s="30">
        <f>SUM(E26:E38)</f>
        <v>3937.7799999999997</v>
      </c>
      <c r="H26" s="39"/>
    </row>
    <row r="27" spans="1:10" s="40" customFormat="1" ht="13" customHeight="1" x14ac:dyDescent="0.25">
      <c r="A27" s="6" t="s">
        <v>5</v>
      </c>
      <c r="B27" s="42">
        <f>ROUND(B26*22%,2)</f>
        <v>499.39</v>
      </c>
      <c r="C27" s="25"/>
      <c r="D27" s="25"/>
      <c r="E27" s="28">
        <f>B27*C26/30</f>
        <v>499.39</v>
      </c>
      <c r="F27" s="29" t="s">
        <v>6</v>
      </c>
      <c r="G27" s="30">
        <f>SUM(E40:E42)</f>
        <v>996.01363396000011</v>
      </c>
      <c r="H27" s="39"/>
    </row>
    <row r="28" spans="1:10" s="40" customFormat="1" ht="13" customHeight="1" x14ac:dyDescent="0.35">
      <c r="A28" s="12" t="s">
        <v>31</v>
      </c>
      <c r="B28" s="43">
        <f>ROUND(B26/173*32.5%,2)</f>
        <v>4.26</v>
      </c>
      <c r="C28" s="25"/>
      <c r="D28" s="44">
        <f t="shared" ref="D28:D33" si="1">D8</f>
        <v>0</v>
      </c>
      <c r="E28" s="28">
        <f>B28*D28</f>
        <v>0</v>
      </c>
      <c r="F28" s="29" t="s">
        <v>7</v>
      </c>
      <c r="G28" s="30">
        <f>G26-G27</f>
        <v>2941.7663660399994</v>
      </c>
      <c r="H28" s="39"/>
    </row>
    <row r="29" spans="1:10" s="40" customFormat="1" ht="13" customHeight="1" x14ac:dyDescent="0.35">
      <c r="A29" s="12" t="s">
        <v>30</v>
      </c>
      <c r="B29" s="43">
        <f>ROUND(B26/173*107.5%,2)</f>
        <v>14.11</v>
      </c>
      <c r="C29" s="25"/>
      <c r="D29" s="44">
        <f t="shared" si="1"/>
        <v>0</v>
      </c>
      <c r="E29" s="28">
        <f t="shared" ref="E29:E31" si="2">B29*D29</f>
        <v>0</v>
      </c>
      <c r="F29" s="29"/>
      <c r="G29" s="30"/>
      <c r="H29" s="39"/>
    </row>
    <row r="30" spans="1:10" s="40" customFormat="1" ht="13" customHeight="1" x14ac:dyDescent="0.35">
      <c r="A30" s="12" t="s">
        <v>29</v>
      </c>
      <c r="B30" s="43">
        <f>ROUND(B26/173*132.5%,2)</f>
        <v>17.39</v>
      </c>
      <c r="C30" s="25"/>
      <c r="D30" s="44">
        <f t="shared" si="1"/>
        <v>0</v>
      </c>
      <c r="E30" s="28">
        <f t="shared" si="2"/>
        <v>0</v>
      </c>
      <c r="F30" s="29"/>
      <c r="G30" s="30"/>
      <c r="H30" s="39"/>
    </row>
    <row r="31" spans="1:10" s="40" customFormat="1" ht="13" customHeight="1" x14ac:dyDescent="0.35">
      <c r="A31" s="6" t="s">
        <v>28</v>
      </c>
      <c r="B31" s="43">
        <f>ROUND(B26/173*157.5%,2)</f>
        <v>20.67</v>
      </c>
      <c r="C31" s="25"/>
      <c r="D31" s="44">
        <f t="shared" si="1"/>
        <v>0</v>
      </c>
      <c r="E31" s="28">
        <f t="shared" si="2"/>
        <v>0</v>
      </c>
      <c r="F31" s="29"/>
      <c r="G31" s="30"/>
      <c r="H31" s="39"/>
    </row>
    <row r="32" spans="1:10" s="40" customFormat="1" ht="13" customHeight="1" x14ac:dyDescent="0.35">
      <c r="A32" s="6" t="s">
        <v>27</v>
      </c>
      <c r="B32" s="43">
        <f>ROUND(B26/173*207.5%,2)</f>
        <v>27.23</v>
      </c>
      <c r="C32" s="25"/>
      <c r="D32" s="44">
        <f t="shared" si="1"/>
        <v>0</v>
      </c>
      <c r="E32" s="28">
        <f>B32*D32*8</f>
        <v>0</v>
      </c>
      <c r="F32" s="29"/>
      <c r="G32" s="31"/>
      <c r="H32" s="39"/>
    </row>
    <row r="33" spans="1:11" s="40" customFormat="1" ht="13" customHeight="1" x14ac:dyDescent="0.35">
      <c r="A33" s="14" t="s">
        <v>26</v>
      </c>
      <c r="B33" s="43">
        <f>ROUND(B26/25*75%,2)</f>
        <v>68.099999999999994</v>
      </c>
      <c r="C33" s="25"/>
      <c r="D33" s="44">
        <f t="shared" si="1"/>
        <v>0</v>
      </c>
      <c r="E33" s="28">
        <f>B33*D33</f>
        <v>0</v>
      </c>
      <c r="F33" s="29"/>
      <c r="G33" s="31"/>
      <c r="H33" s="45"/>
    </row>
    <row r="34" spans="1:11" s="40" customFormat="1" ht="13" customHeight="1" x14ac:dyDescent="0.35">
      <c r="A34" s="6" t="s">
        <v>8</v>
      </c>
      <c r="B34" s="28">
        <f>ROUND(B26*5%,2)</f>
        <v>113.5</v>
      </c>
      <c r="C34" s="25"/>
      <c r="D34" s="25"/>
      <c r="E34" s="28">
        <f>B34*C26/30</f>
        <v>113.5</v>
      </c>
      <c r="F34" s="29"/>
      <c r="G34" s="30"/>
      <c r="H34" s="45"/>
    </row>
    <row r="35" spans="1:11" s="40" customFormat="1" ht="13" customHeight="1" x14ac:dyDescent="0.25">
      <c r="A35" s="6" t="s">
        <v>9</v>
      </c>
      <c r="B35" s="28">
        <f>B15</f>
        <v>107.87</v>
      </c>
      <c r="C35" s="25">
        <f>C15</f>
        <v>30</v>
      </c>
      <c r="D35" s="25"/>
      <c r="E35" s="28">
        <f>B35*C35/30</f>
        <v>107.87000000000002</v>
      </c>
      <c r="F35" s="29"/>
      <c r="G35" s="57"/>
      <c r="H35" s="46"/>
    </row>
    <row r="36" spans="1:11" s="40" customFormat="1" ht="13" customHeight="1" x14ac:dyDescent="0.25">
      <c r="A36" s="6" t="s">
        <v>25</v>
      </c>
      <c r="B36" s="7">
        <f>B26/173*0.94</f>
        <v>12.333941040462426</v>
      </c>
      <c r="C36" s="25"/>
      <c r="D36" s="25">
        <f>D16</f>
        <v>0</v>
      </c>
      <c r="E36" s="28">
        <f>B36*D36</f>
        <v>0</v>
      </c>
      <c r="F36" s="29"/>
      <c r="G36" s="57"/>
      <c r="H36" s="46"/>
    </row>
    <row r="37" spans="1:11" s="40" customFormat="1" ht="13" customHeight="1" x14ac:dyDescent="0.25">
      <c r="A37" s="6" t="s">
        <v>10</v>
      </c>
      <c r="B37" s="28">
        <f>ROUND(B26*5%,2)</f>
        <v>113.5</v>
      </c>
      <c r="C37" s="25"/>
      <c r="D37" s="25"/>
      <c r="E37" s="28">
        <f>B37*C26/30</f>
        <v>113.5</v>
      </c>
      <c r="F37" s="29"/>
      <c r="G37" s="57"/>
      <c r="H37" s="46"/>
    </row>
    <row r="38" spans="1:11" s="40" customFormat="1" ht="24.75" customHeight="1" x14ac:dyDescent="0.25">
      <c r="A38" s="74" t="s">
        <v>32</v>
      </c>
      <c r="B38" s="7" t="str">
        <f>B18</f>
        <v>799,03 ή 833,55</v>
      </c>
      <c r="C38" s="25"/>
      <c r="D38" s="27"/>
      <c r="E38" s="28">
        <f>ROUND((B6+B14+B17)*8/25,2)*C6/30+ROUND(B15*8/25,2)*C15/30</f>
        <v>833.55</v>
      </c>
      <c r="F38" s="29"/>
      <c r="G38" s="57"/>
      <c r="H38" s="46"/>
    </row>
    <row r="39" spans="1:11" s="40" customFormat="1" ht="13" customHeight="1" x14ac:dyDescent="0.25">
      <c r="A39" s="26"/>
      <c r="B39" s="28"/>
      <c r="C39" s="25"/>
      <c r="D39" s="27"/>
      <c r="E39" s="28"/>
      <c r="F39" s="29"/>
      <c r="G39" s="57"/>
      <c r="H39" s="46"/>
    </row>
    <row r="40" spans="1:11" s="40" customFormat="1" ht="13" customHeight="1" x14ac:dyDescent="0.25">
      <c r="A40" s="26" t="s">
        <v>12</v>
      </c>
      <c r="B40" s="28">
        <v>8</v>
      </c>
      <c r="C40" s="25"/>
      <c r="D40" s="27"/>
      <c r="E40" s="28">
        <f>8*C6/C6</f>
        <v>8</v>
      </c>
      <c r="F40" s="29"/>
      <c r="G40" s="57"/>
      <c r="H40" s="46"/>
    </row>
    <row r="41" spans="1:11" s="40" customFormat="1" ht="13" customHeight="1" x14ac:dyDescent="0.25">
      <c r="A41" s="32" t="s">
        <v>13</v>
      </c>
      <c r="B41" s="28">
        <f>ROUND((B26*169.04%)*17%+(0.35%*B26),2)</f>
        <v>660.26</v>
      </c>
      <c r="C41" s="25"/>
      <c r="D41" s="27"/>
      <c r="E41" s="28">
        <f>((B26*169.04%)*17%*C26/30+(0.35%*B26))*C6/C6</f>
        <v>660.26163396000004</v>
      </c>
      <c r="F41" s="29"/>
      <c r="G41" s="57"/>
      <c r="H41" s="46"/>
    </row>
    <row r="42" spans="1:11" s="40" customFormat="1" ht="13" customHeight="1" thickBot="1" x14ac:dyDescent="0.3">
      <c r="A42" s="33" t="s">
        <v>14</v>
      </c>
      <c r="B42" s="34">
        <f>ROUND(SUM(E26:E38)-E41,2)</f>
        <v>3277.52</v>
      </c>
      <c r="C42" s="35">
        <v>10</v>
      </c>
      <c r="D42" s="36"/>
      <c r="E42" s="34">
        <f>B42*C42%</f>
        <v>327.75200000000001</v>
      </c>
      <c r="F42" s="37"/>
      <c r="G42" s="60"/>
      <c r="H42" s="46"/>
      <c r="I42" s="84"/>
      <c r="J42" s="84"/>
      <c r="K42" s="84"/>
    </row>
    <row r="43" spans="1:11" s="40" customFormat="1" ht="13" customHeight="1" thickBot="1" x14ac:dyDescent="0.3">
      <c r="B43" s="47"/>
      <c r="C43" s="48"/>
      <c r="E43" s="47"/>
      <c r="F43" s="49"/>
      <c r="G43" s="61"/>
      <c r="H43" s="46"/>
      <c r="I43" s="84"/>
      <c r="J43" s="84"/>
      <c r="K43" s="84"/>
    </row>
    <row r="44" spans="1:11" s="40" customFormat="1" ht="13" customHeight="1" x14ac:dyDescent="0.35">
      <c r="A44" s="95" t="s">
        <v>59</v>
      </c>
      <c r="B44" s="91" t="s">
        <v>0</v>
      </c>
      <c r="C44" s="93" t="s">
        <v>1</v>
      </c>
      <c r="D44" s="93" t="s">
        <v>2</v>
      </c>
      <c r="E44" s="85"/>
      <c r="F44" s="85"/>
      <c r="G44" s="87"/>
    </row>
    <row r="45" spans="1:11" s="40" customFormat="1" ht="39.5" customHeight="1" x14ac:dyDescent="0.35">
      <c r="A45" s="96"/>
      <c r="B45" s="92"/>
      <c r="C45" s="94"/>
      <c r="D45" s="94"/>
      <c r="E45" s="86"/>
      <c r="F45" s="86"/>
      <c r="G45" s="88"/>
    </row>
    <row r="46" spans="1:11" s="40" customFormat="1" ht="13" customHeight="1" x14ac:dyDescent="0.25">
      <c r="A46" s="5" t="s">
        <v>3</v>
      </c>
      <c r="B46" s="64">
        <v>2223.37</v>
      </c>
      <c r="C46" s="25">
        <f>C6</f>
        <v>30</v>
      </c>
      <c r="D46" s="27"/>
      <c r="E46" s="28">
        <f>B46*C46/30</f>
        <v>2223.37</v>
      </c>
      <c r="F46" s="29" t="s">
        <v>4</v>
      </c>
      <c r="G46" s="30">
        <f>SUM(E46:E58)</f>
        <v>3837.1</v>
      </c>
    </row>
    <row r="47" spans="1:11" s="40" customFormat="1" ht="13" customHeight="1" x14ac:dyDescent="0.35">
      <c r="A47" s="6" t="s">
        <v>5</v>
      </c>
      <c r="B47" s="42">
        <f>ROUND(B46*22%,2)</f>
        <v>489.14</v>
      </c>
      <c r="C47" s="25"/>
      <c r="D47" s="25"/>
      <c r="E47" s="28">
        <f>B47*C46/30</f>
        <v>489.14</v>
      </c>
      <c r="F47" s="29" t="s">
        <v>6</v>
      </c>
      <c r="G47" s="30">
        <f>SUM(E60:E62)</f>
        <v>1424.04203996</v>
      </c>
    </row>
    <row r="48" spans="1:11" s="40" customFormat="1" ht="13" customHeight="1" x14ac:dyDescent="0.35">
      <c r="A48" s="12" t="s">
        <v>31</v>
      </c>
      <c r="B48" s="43">
        <f>ROUND(B46/173*32.5%,2)</f>
        <v>4.18</v>
      </c>
      <c r="C48" s="25"/>
      <c r="D48" s="44">
        <f t="shared" ref="D48:D53" si="3">D28</f>
        <v>0</v>
      </c>
      <c r="E48" s="28">
        <f>B48*D48</f>
        <v>0</v>
      </c>
      <c r="F48" s="29" t="s">
        <v>7</v>
      </c>
      <c r="G48" s="30">
        <f>G46-G47</f>
        <v>2413.0579600399997</v>
      </c>
    </row>
    <row r="49" spans="1:7" s="40" customFormat="1" ht="13" customHeight="1" x14ac:dyDescent="0.35">
      <c r="A49" s="12" t="s">
        <v>30</v>
      </c>
      <c r="B49" s="43">
        <f>ROUND(B46/173*107.5%,2)</f>
        <v>13.82</v>
      </c>
      <c r="C49" s="25"/>
      <c r="D49" s="44">
        <f t="shared" si="3"/>
        <v>0</v>
      </c>
      <c r="E49" s="28">
        <f>B49*D49</f>
        <v>0</v>
      </c>
      <c r="F49" s="29"/>
      <c r="G49" s="30"/>
    </row>
    <row r="50" spans="1:7" s="40" customFormat="1" ht="13" customHeight="1" x14ac:dyDescent="0.35">
      <c r="A50" s="12" t="s">
        <v>29</v>
      </c>
      <c r="B50" s="43">
        <f>ROUND(B46/173*132.5%,2)</f>
        <v>17.03</v>
      </c>
      <c r="C50" s="25"/>
      <c r="D50" s="44">
        <f t="shared" si="3"/>
        <v>0</v>
      </c>
      <c r="E50" s="28">
        <f t="shared" ref="E50:E51" si="4">B50*D50</f>
        <v>0</v>
      </c>
      <c r="F50" s="29"/>
      <c r="G50" s="30"/>
    </row>
    <row r="51" spans="1:7" s="40" customFormat="1" ht="13" customHeight="1" x14ac:dyDescent="0.35">
      <c r="A51" s="6" t="s">
        <v>28</v>
      </c>
      <c r="B51" s="43">
        <f>ROUND(B46/173*157.5%,2)</f>
        <v>20.239999999999998</v>
      </c>
      <c r="C51" s="25"/>
      <c r="D51" s="44">
        <f t="shared" si="3"/>
        <v>0</v>
      </c>
      <c r="E51" s="28">
        <f t="shared" si="4"/>
        <v>0</v>
      </c>
      <c r="F51" s="29"/>
      <c r="G51" s="57"/>
    </row>
    <row r="52" spans="1:7" s="40" customFormat="1" ht="13" customHeight="1" x14ac:dyDescent="0.35">
      <c r="A52" s="6" t="s">
        <v>27</v>
      </c>
      <c r="B52" s="43">
        <f>ROUND(B46/173*207.5%,2)</f>
        <v>26.67</v>
      </c>
      <c r="C52" s="25"/>
      <c r="D52" s="44">
        <f t="shared" si="3"/>
        <v>0</v>
      </c>
      <c r="E52" s="28">
        <f>B52*D52*8</f>
        <v>0</v>
      </c>
      <c r="F52" s="29"/>
      <c r="G52" s="31"/>
    </row>
    <row r="53" spans="1:7" s="40" customFormat="1" ht="13" customHeight="1" x14ac:dyDescent="0.35">
      <c r="A53" s="14" t="s">
        <v>26</v>
      </c>
      <c r="B53" s="43">
        <f>ROUND(B46/25*75%,2)</f>
        <v>66.7</v>
      </c>
      <c r="C53" s="25"/>
      <c r="D53" s="44">
        <f t="shared" si="3"/>
        <v>0</v>
      </c>
      <c r="E53" s="28">
        <f>B53*D53</f>
        <v>0</v>
      </c>
      <c r="F53" s="29"/>
      <c r="G53" s="30"/>
    </row>
    <row r="54" spans="1:7" s="40" customFormat="1" ht="13" customHeight="1" x14ac:dyDescent="0.35">
      <c r="A54" s="6" t="s">
        <v>8</v>
      </c>
      <c r="B54" s="28">
        <f>ROUND(B46*5%,2)</f>
        <v>111.17</v>
      </c>
      <c r="C54" s="25"/>
      <c r="D54" s="25"/>
      <c r="E54" s="28">
        <f>B54*C46/30</f>
        <v>111.17</v>
      </c>
      <c r="F54" s="29"/>
      <c r="G54" s="57"/>
    </row>
    <row r="55" spans="1:7" s="40" customFormat="1" ht="13" customHeight="1" x14ac:dyDescent="0.35">
      <c r="A55" s="6" t="s">
        <v>9</v>
      </c>
      <c r="B55" s="28">
        <v>90.62</v>
      </c>
      <c r="C55" s="25">
        <f>C15</f>
        <v>30</v>
      </c>
      <c r="D55" s="25"/>
      <c r="E55" s="28">
        <f>B55*C15/30</f>
        <v>90.620000000000019</v>
      </c>
      <c r="F55" s="29"/>
      <c r="G55" s="57"/>
    </row>
    <row r="56" spans="1:7" s="40" customFormat="1" ht="13" customHeight="1" x14ac:dyDescent="0.35">
      <c r="A56" s="6" t="s">
        <v>25</v>
      </c>
      <c r="B56" s="7">
        <f>B46/173*0.94</f>
        <v>12.080738728323698</v>
      </c>
      <c r="C56" s="25"/>
      <c r="D56" s="25">
        <f>D16</f>
        <v>0</v>
      </c>
      <c r="E56" s="28">
        <f>B56*D56</f>
        <v>0</v>
      </c>
      <c r="F56" s="29"/>
      <c r="G56" s="57"/>
    </row>
    <row r="57" spans="1:7" s="40" customFormat="1" ht="13" customHeight="1" x14ac:dyDescent="0.35">
      <c r="A57" s="6" t="s">
        <v>10</v>
      </c>
      <c r="B57" s="28">
        <f>ROUND(B46*5%,2)</f>
        <v>111.17</v>
      </c>
      <c r="C57" s="25"/>
      <c r="D57" s="25"/>
      <c r="E57" s="28">
        <f>B57*C46/30</f>
        <v>111.17</v>
      </c>
      <c r="F57" s="29"/>
      <c r="G57" s="57"/>
    </row>
    <row r="58" spans="1:7" s="40" customFormat="1" ht="26.25" customHeight="1" x14ac:dyDescent="0.25">
      <c r="A58" s="74" t="s">
        <v>32</v>
      </c>
      <c r="B58" s="7" t="s">
        <v>63</v>
      </c>
      <c r="C58" s="25"/>
      <c r="D58" s="27"/>
      <c r="E58" s="28">
        <f>ROUND((B46+B54+B57)*8/25,2)*C46/30+ROUND(B55*8/25,2)*C55/30</f>
        <v>811.63</v>
      </c>
      <c r="F58" s="29"/>
      <c r="G58" s="57"/>
    </row>
    <row r="59" spans="1:7" s="40" customFormat="1" ht="13" customHeight="1" x14ac:dyDescent="0.35">
      <c r="A59" s="26"/>
      <c r="B59" s="28"/>
      <c r="C59" s="25"/>
      <c r="D59" s="27"/>
      <c r="E59" s="28"/>
      <c r="F59" s="29"/>
      <c r="G59" s="57"/>
    </row>
    <row r="60" spans="1:7" s="40" customFormat="1" ht="13" customHeight="1" x14ac:dyDescent="0.35">
      <c r="A60" s="26" t="s">
        <v>12</v>
      </c>
      <c r="B60" s="28">
        <v>8</v>
      </c>
      <c r="C60" s="25"/>
      <c r="D60" s="27"/>
      <c r="E60" s="28">
        <f>8*C6/C6</f>
        <v>8</v>
      </c>
      <c r="F60" s="29"/>
      <c r="G60" s="57"/>
    </row>
    <row r="61" spans="1:7" s="40" customFormat="1" ht="13" customHeight="1" x14ac:dyDescent="0.25">
      <c r="A61" s="32" t="s">
        <v>13</v>
      </c>
      <c r="B61" s="28">
        <f>ROUND((3399.47*169.04%)*17%+(0.35%*3399.47),2)</f>
        <v>988.8</v>
      </c>
      <c r="C61" s="25"/>
      <c r="D61" s="27"/>
      <c r="E61" s="28">
        <f>((3399.47*169.04%)*17%*C46/30+(0.35%*3399.47))*C6/C6</f>
        <v>988.79703996000001</v>
      </c>
      <c r="F61" s="29"/>
      <c r="G61" s="57"/>
    </row>
    <row r="62" spans="1:7" s="40" customFormat="1" ht="13" customHeight="1" thickBot="1" x14ac:dyDescent="0.4">
      <c r="A62" s="33" t="s">
        <v>14</v>
      </c>
      <c r="B62" s="34">
        <f>ROUND(SUM(E46:E58)-E61,2)</f>
        <v>2848.3</v>
      </c>
      <c r="C62" s="35">
        <v>15</v>
      </c>
      <c r="D62" s="36"/>
      <c r="E62" s="34">
        <f>B62*C62%</f>
        <v>427.245</v>
      </c>
      <c r="F62" s="37"/>
      <c r="G62" s="60"/>
    </row>
    <row r="63" spans="1:7" s="40" customFormat="1" ht="13" customHeight="1" thickBot="1" x14ac:dyDescent="0.3">
      <c r="A63" s="51"/>
      <c r="B63" s="52"/>
      <c r="C63" s="48"/>
      <c r="D63" s="53"/>
      <c r="E63" s="47"/>
      <c r="F63" s="49"/>
      <c r="G63" s="54"/>
    </row>
    <row r="64" spans="1:7" s="40" customFormat="1" ht="13" customHeight="1" x14ac:dyDescent="0.35">
      <c r="A64" s="95" t="s">
        <v>46</v>
      </c>
      <c r="B64" s="91" t="s">
        <v>0</v>
      </c>
      <c r="C64" s="93" t="s">
        <v>1</v>
      </c>
      <c r="D64" s="93" t="s">
        <v>2</v>
      </c>
      <c r="E64" s="85"/>
      <c r="F64" s="85"/>
      <c r="G64" s="87"/>
    </row>
    <row r="65" spans="1:7" s="40" customFormat="1" ht="35" customHeight="1" x14ac:dyDescent="0.35">
      <c r="A65" s="96"/>
      <c r="B65" s="92"/>
      <c r="C65" s="94"/>
      <c r="D65" s="94"/>
      <c r="E65" s="86"/>
      <c r="F65" s="86"/>
      <c r="G65" s="88"/>
    </row>
    <row r="66" spans="1:7" s="40" customFormat="1" ht="13" customHeight="1" x14ac:dyDescent="0.25">
      <c r="A66" s="5" t="s">
        <v>3</v>
      </c>
      <c r="B66" s="64">
        <v>2269.9699999999998</v>
      </c>
      <c r="C66" s="25">
        <f>C6</f>
        <v>30</v>
      </c>
      <c r="D66" s="27"/>
      <c r="E66" s="28">
        <f>B66*C66/30</f>
        <v>2269.9699999999998</v>
      </c>
      <c r="F66" s="29" t="s">
        <v>4</v>
      </c>
      <c r="G66" s="30">
        <f>SUM(E66:E77)</f>
        <v>3795.3899999999994</v>
      </c>
    </row>
    <row r="67" spans="1:7" s="40" customFormat="1" ht="13" customHeight="1" x14ac:dyDescent="0.35">
      <c r="A67" s="6" t="s">
        <v>5</v>
      </c>
      <c r="B67" s="42">
        <f>ROUND(B66*22%,2)</f>
        <v>499.39</v>
      </c>
      <c r="C67" s="25"/>
      <c r="D67" s="25"/>
      <c r="E67" s="28">
        <f>B67*C66/30</f>
        <v>499.39</v>
      </c>
      <c r="F67" s="29" t="s">
        <v>6</v>
      </c>
      <c r="G67" s="30">
        <f>SUM(E79:E81)</f>
        <v>1135.53113396</v>
      </c>
    </row>
    <row r="68" spans="1:7" s="40" customFormat="1" ht="13" customHeight="1" x14ac:dyDescent="0.35">
      <c r="A68" s="12" t="s">
        <v>31</v>
      </c>
      <c r="B68" s="43">
        <f>ROUND(B66/173*32.5%,2)</f>
        <v>4.26</v>
      </c>
      <c r="C68" s="25"/>
      <c r="D68" s="44">
        <f t="shared" ref="D68:D73" si="5">D8</f>
        <v>0</v>
      </c>
      <c r="E68" s="28">
        <f>B68*D68</f>
        <v>0</v>
      </c>
      <c r="F68" s="29" t="s">
        <v>7</v>
      </c>
      <c r="G68" s="30">
        <f>G66-G67</f>
        <v>2659.8588660399992</v>
      </c>
    </row>
    <row r="69" spans="1:7" s="40" customFormat="1" ht="13" customHeight="1" x14ac:dyDescent="0.35">
      <c r="A69" s="12" t="s">
        <v>30</v>
      </c>
      <c r="B69" s="43">
        <f>ROUND(B66/173*107.5%,2)</f>
        <v>14.11</v>
      </c>
      <c r="C69" s="25"/>
      <c r="D69" s="44">
        <f t="shared" si="5"/>
        <v>0</v>
      </c>
      <c r="E69" s="28">
        <f>B69*D69</f>
        <v>0</v>
      </c>
      <c r="F69" s="29"/>
      <c r="G69" s="30"/>
    </row>
    <row r="70" spans="1:7" s="40" customFormat="1" ht="13" customHeight="1" x14ac:dyDescent="0.35">
      <c r="A70" s="12" t="s">
        <v>29</v>
      </c>
      <c r="B70" s="43">
        <f>ROUND(B66/173*132.5%,2)</f>
        <v>17.39</v>
      </c>
      <c r="C70" s="25"/>
      <c r="D70" s="44">
        <f t="shared" si="5"/>
        <v>0</v>
      </c>
      <c r="E70" s="28">
        <f t="shared" ref="E70:E71" si="6">B70*D70</f>
        <v>0</v>
      </c>
      <c r="F70" s="29"/>
      <c r="G70" s="30"/>
    </row>
    <row r="71" spans="1:7" s="40" customFormat="1" ht="12" customHeight="1" x14ac:dyDescent="0.35">
      <c r="A71" s="6" t="s">
        <v>28</v>
      </c>
      <c r="B71" s="43">
        <f>ROUND(B66/173*157.5%,2)</f>
        <v>20.67</v>
      </c>
      <c r="C71" s="25"/>
      <c r="D71" s="44">
        <f t="shared" si="5"/>
        <v>0</v>
      </c>
      <c r="E71" s="28">
        <f t="shared" si="6"/>
        <v>0</v>
      </c>
      <c r="F71" s="29"/>
      <c r="G71" s="57"/>
    </row>
    <row r="72" spans="1:7" s="40" customFormat="1" ht="13" customHeight="1" x14ac:dyDescent="0.35">
      <c r="A72" s="6" t="s">
        <v>27</v>
      </c>
      <c r="B72" s="43">
        <f>ROUND(B66/173*207.5%,2)</f>
        <v>27.23</v>
      </c>
      <c r="C72" s="25"/>
      <c r="D72" s="44">
        <f t="shared" si="5"/>
        <v>0</v>
      </c>
      <c r="E72" s="28">
        <f>B72*D72*8</f>
        <v>0</v>
      </c>
      <c r="F72" s="29"/>
      <c r="G72" s="31"/>
    </row>
    <row r="73" spans="1:7" s="40" customFormat="1" ht="13" customHeight="1" x14ac:dyDescent="0.35">
      <c r="A73" s="14" t="s">
        <v>26</v>
      </c>
      <c r="B73" s="43">
        <f>ROUND(B66/25*75%,2)</f>
        <v>68.099999999999994</v>
      </c>
      <c r="C73" s="25"/>
      <c r="D73" s="44">
        <f t="shared" si="5"/>
        <v>0</v>
      </c>
      <c r="E73" s="28">
        <f>B73*D73</f>
        <v>0</v>
      </c>
      <c r="F73" s="29"/>
      <c r="G73" s="30"/>
    </row>
    <row r="74" spans="1:7" s="40" customFormat="1" ht="13" customHeight="1" x14ac:dyDescent="0.35">
      <c r="A74" s="6" t="s">
        <v>8</v>
      </c>
      <c r="B74" s="28">
        <f>ROUND(B66*5%,2)</f>
        <v>113.5</v>
      </c>
      <c r="C74" s="25"/>
      <c r="D74" s="25"/>
      <c r="E74" s="28">
        <f>B74*C66/30</f>
        <v>113.5</v>
      </c>
      <c r="F74" s="29"/>
      <c r="G74" s="57"/>
    </row>
    <row r="75" spans="1:7" s="40" customFormat="1" ht="13" customHeight="1" x14ac:dyDescent="0.35">
      <c r="A75" s="6" t="s">
        <v>25</v>
      </c>
      <c r="B75" s="7">
        <f>B66/173*0.94</f>
        <v>12.333941040462426</v>
      </c>
      <c r="C75" s="25"/>
      <c r="D75" s="25">
        <f>D16</f>
        <v>0</v>
      </c>
      <c r="E75" s="28">
        <f>B75*D75</f>
        <v>0</v>
      </c>
      <c r="F75" s="29"/>
      <c r="G75" s="57"/>
    </row>
    <row r="76" spans="1:7" s="40" customFormat="1" ht="13" customHeight="1" x14ac:dyDescent="0.35">
      <c r="A76" s="6" t="s">
        <v>10</v>
      </c>
      <c r="B76" s="28">
        <f>ROUND(B66*5%,2)</f>
        <v>113.5</v>
      </c>
      <c r="C76" s="25"/>
      <c r="D76" s="25"/>
      <c r="E76" s="28">
        <f>B76*C66/30</f>
        <v>113.5</v>
      </c>
      <c r="F76" s="29"/>
      <c r="G76" s="57"/>
    </row>
    <row r="77" spans="1:7" s="40" customFormat="1" ht="13" customHeight="1" x14ac:dyDescent="0.25">
      <c r="A77" s="16" t="s">
        <v>11</v>
      </c>
      <c r="B77" s="28">
        <f>ROUND((B66+B74+B76)*8/25,2)</f>
        <v>799.03</v>
      </c>
      <c r="C77" s="25"/>
      <c r="D77" s="27"/>
      <c r="E77" s="28">
        <f>B77*C66/30</f>
        <v>799.03</v>
      </c>
      <c r="F77" s="29"/>
      <c r="G77" s="57"/>
    </row>
    <row r="78" spans="1:7" s="40" customFormat="1" ht="13" customHeight="1" x14ac:dyDescent="0.35">
      <c r="A78" s="26"/>
      <c r="B78" s="28"/>
      <c r="C78" s="25"/>
      <c r="D78" s="27"/>
      <c r="E78" s="28"/>
      <c r="F78" s="29"/>
      <c r="G78" s="57"/>
    </row>
    <row r="79" spans="1:7" s="40" customFormat="1" ht="13" customHeight="1" x14ac:dyDescent="0.35">
      <c r="A79" s="26" t="s">
        <v>12</v>
      </c>
      <c r="B79" s="28">
        <v>5</v>
      </c>
      <c r="C79" s="25"/>
      <c r="D79" s="27"/>
      <c r="E79" s="28">
        <f>5*C6/C6</f>
        <v>5</v>
      </c>
      <c r="F79" s="29"/>
      <c r="G79" s="57"/>
    </row>
    <row r="80" spans="1:7" s="40" customFormat="1" ht="13" customHeight="1" x14ac:dyDescent="0.25">
      <c r="A80" s="32" t="s">
        <v>13</v>
      </c>
      <c r="B80" s="28">
        <f>ROUND((B66*169.04%)*17%+(0.35%*B66),2)</f>
        <v>660.26</v>
      </c>
      <c r="C80" s="25"/>
      <c r="D80" s="27"/>
      <c r="E80" s="28">
        <f>((B66*169.04%)*17%*C66/30+(0.35%*B66))*C6/C6</f>
        <v>660.26163396000004</v>
      </c>
      <c r="F80" s="29"/>
      <c r="G80" s="57"/>
    </row>
    <row r="81" spans="1:7" s="40" customFormat="1" ht="13" customHeight="1" thickBot="1" x14ac:dyDescent="0.4">
      <c r="A81" s="33" t="s">
        <v>14</v>
      </c>
      <c r="B81" s="34">
        <f>ROUND(SUM(E66:E77)-E80,2)</f>
        <v>3135.13</v>
      </c>
      <c r="C81" s="35">
        <v>15</v>
      </c>
      <c r="D81" s="36"/>
      <c r="E81" s="34">
        <f>B81*C81%</f>
        <v>470.26949999999999</v>
      </c>
      <c r="F81" s="37"/>
      <c r="G81" s="60"/>
    </row>
    <row r="82" spans="1:7" s="40" customFormat="1" ht="13" customHeight="1" thickBot="1" x14ac:dyDescent="0.4">
      <c r="B82" s="47"/>
      <c r="F82" s="49"/>
      <c r="G82" s="61"/>
    </row>
    <row r="83" spans="1:7" s="40" customFormat="1" ht="13" customHeight="1" x14ac:dyDescent="0.35">
      <c r="A83" s="89" t="s">
        <v>43</v>
      </c>
      <c r="B83" s="91" t="s">
        <v>0</v>
      </c>
      <c r="C83" s="93" t="s">
        <v>1</v>
      </c>
      <c r="D83" s="93" t="s">
        <v>2</v>
      </c>
      <c r="E83" s="85"/>
      <c r="F83" s="85"/>
      <c r="G83" s="87"/>
    </row>
    <row r="84" spans="1:7" s="40" customFormat="1" ht="23" customHeight="1" x14ac:dyDescent="0.35">
      <c r="A84" s="90"/>
      <c r="B84" s="92"/>
      <c r="C84" s="94"/>
      <c r="D84" s="94"/>
      <c r="E84" s="86"/>
      <c r="F84" s="86"/>
      <c r="G84" s="88"/>
    </row>
    <row r="85" spans="1:7" s="40" customFormat="1" ht="13" customHeight="1" x14ac:dyDescent="0.25">
      <c r="A85" s="5" t="s">
        <v>3</v>
      </c>
      <c r="B85" s="50">
        <v>2064.83</v>
      </c>
      <c r="C85" s="25">
        <f>C6</f>
        <v>30</v>
      </c>
      <c r="D85" s="27"/>
      <c r="E85" s="28">
        <f>ROUND(B85*C85/30,2)</f>
        <v>2064.83</v>
      </c>
      <c r="F85" s="29" t="s">
        <v>4</v>
      </c>
      <c r="G85" s="30">
        <f>SUM(E85:E96)</f>
        <v>3452.39</v>
      </c>
    </row>
    <row r="86" spans="1:7" s="40" customFormat="1" ht="13" customHeight="1" x14ac:dyDescent="0.35">
      <c r="A86" s="6" t="s">
        <v>5</v>
      </c>
      <c r="B86" s="42">
        <f>ROUND(B85*22%,2)</f>
        <v>454.26</v>
      </c>
      <c r="C86" s="25"/>
      <c r="D86" s="25"/>
      <c r="E86" s="28">
        <f>B86*C85/30</f>
        <v>454.26</v>
      </c>
      <c r="F86" s="29" t="s">
        <v>6</v>
      </c>
      <c r="G86" s="30">
        <f>SUM(E98:E100)</f>
        <v>1033.3600000000001</v>
      </c>
    </row>
    <row r="87" spans="1:7" s="40" customFormat="1" ht="13" customHeight="1" x14ac:dyDescent="0.35">
      <c r="A87" s="12" t="s">
        <v>31</v>
      </c>
      <c r="B87" s="43">
        <f>ROUND(B85/173*32.5%,2)</f>
        <v>3.88</v>
      </c>
      <c r="C87" s="25"/>
      <c r="D87" s="44">
        <f t="shared" ref="D87:D92" si="7">D8</f>
        <v>0</v>
      </c>
      <c r="E87" s="28">
        <f>B87*D87</f>
        <v>0</v>
      </c>
      <c r="F87" s="29" t="s">
        <v>7</v>
      </c>
      <c r="G87" s="30">
        <f>G85-G86</f>
        <v>2419.0299999999997</v>
      </c>
    </row>
    <row r="88" spans="1:7" s="40" customFormat="1" ht="13" customHeight="1" x14ac:dyDescent="0.35">
      <c r="A88" s="12" t="s">
        <v>30</v>
      </c>
      <c r="B88" s="43">
        <f>ROUND(B85/173*107.5%,2)</f>
        <v>12.83</v>
      </c>
      <c r="C88" s="25"/>
      <c r="D88" s="44">
        <f t="shared" si="7"/>
        <v>0</v>
      </c>
      <c r="E88" s="28">
        <f>B88*D88</f>
        <v>0</v>
      </c>
      <c r="F88" s="29"/>
      <c r="G88" s="30"/>
    </row>
    <row r="89" spans="1:7" s="40" customFormat="1" ht="13" customHeight="1" x14ac:dyDescent="0.35">
      <c r="A89" s="12" t="s">
        <v>29</v>
      </c>
      <c r="B89" s="43">
        <f>ROUND(B85/173*132.5%,2)</f>
        <v>15.81</v>
      </c>
      <c r="C89" s="25"/>
      <c r="D89" s="44">
        <f t="shared" si="7"/>
        <v>0</v>
      </c>
      <c r="E89" s="28">
        <f t="shared" ref="E89:E90" si="8">B89*D89</f>
        <v>0</v>
      </c>
      <c r="F89" s="29"/>
      <c r="G89" s="30"/>
    </row>
    <row r="90" spans="1:7" s="40" customFormat="1" ht="13" customHeight="1" x14ac:dyDescent="0.35">
      <c r="A90" s="6" t="s">
        <v>28</v>
      </c>
      <c r="B90" s="43">
        <f>ROUND(B85/173*157.5%,2)</f>
        <v>18.8</v>
      </c>
      <c r="C90" s="25"/>
      <c r="D90" s="44">
        <f t="shared" si="7"/>
        <v>0</v>
      </c>
      <c r="E90" s="28">
        <f t="shared" si="8"/>
        <v>0</v>
      </c>
      <c r="F90" s="29"/>
      <c r="G90" s="57"/>
    </row>
    <row r="91" spans="1:7" s="40" customFormat="1" ht="13" customHeight="1" x14ac:dyDescent="0.35">
      <c r="A91" s="6" t="s">
        <v>27</v>
      </c>
      <c r="B91" s="43">
        <f>ROUND(B85/173*207.5%,2)</f>
        <v>24.77</v>
      </c>
      <c r="C91" s="25"/>
      <c r="D91" s="44">
        <f t="shared" si="7"/>
        <v>0</v>
      </c>
      <c r="E91" s="28">
        <f>B91*D91*8</f>
        <v>0</v>
      </c>
      <c r="F91" s="29"/>
      <c r="G91" s="31"/>
    </row>
    <row r="92" spans="1:7" s="40" customFormat="1" ht="13" customHeight="1" x14ac:dyDescent="0.35">
      <c r="A92" s="14" t="s">
        <v>26</v>
      </c>
      <c r="B92" s="43">
        <f>ROUND(B85/25*75%,2)</f>
        <v>61.94</v>
      </c>
      <c r="C92" s="25"/>
      <c r="D92" s="44">
        <f t="shared" si="7"/>
        <v>0</v>
      </c>
      <c r="E92" s="28">
        <f>B92*D92</f>
        <v>0</v>
      </c>
      <c r="F92" s="29"/>
      <c r="G92" s="30"/>
    </row>
    <row r="93" spans="1:7" s="40" customFormat="1" ht="13" customHeight="1" x14ac:dyDescent="0.35">
      <c r="A93" s="6" t="s">
        <v>8</v>
      </c>
      <c r="B93" s="28">
        <f>ROUND(B85*5%,2)</f>
        <v>103.24</v>
      </c>
      <c r="C93" s="25"/>
      <c r="D93" s="44"/>
      <c r="E93" s="28">
        <f>B93*C85/30</f>
        <v>103.24</v>
      </c>
      <c r="F93" s="29"/>
      <c r="G93" s="57"/>
    </row>
    <row r="94" spans="1:7" s="40" customFormat="1" ht="13" customHeight="1" x14ac:dyDescent="0.35">
      <c r="A94" s="6" t="s">
        <v>25</v>
      </c>
      <c r="B94" s="7">
        <f>B85/173*0.94</f>
        <v>11.219307514450866</v>
      </c>
      <c r="C94" s="25"/>
      <c r="D94" s="44">
        <f>D16</f>
        <v>0</v>
      </c>
      <c r="E94" s="28">
        <f>B94*D94</f>
        <v>0</v>
      </c>
      <c r="F94" s="29"/>
      <c r="G94" s="57"/>
    </row>
    <row r="95" spans="1:7" s="40" customFormat="1" ht="13" customHeight="1" x14ac:dyDescent="0.35">
      <c r="A95" s="6" t="s">
        <v>10</v>
      </c>
      <c r="B95" s="28">
        <f>ROUND(B85*5%,2)</f>
        <v>103.24</v>
      </c>
      <c r="C95" s="25"/>
      <c r="D95" s="25"/>
      <c r="E95" s="28">
        <f>B95*C85/30</f>
        <v>103.24</v>
      </c>
      <c r="F95" s="29"/>
      <c r="G95" s="57"/>
    </row>
    <row r="96" spans="1:7" s="40" customFormat="1" ht="13" customHeight="1" x14ac:dyDescent="0.25">
      <c r="A96" s="16" t="s">
        <v>11</v>
      </c>
      <c r="B96" s="28">
        <f>ROUND((B85+B93+B95)*8/25,2)</f>
        <v>726.82</v>
      </c>
      <c r="C96" s="25"/>
      <c r="D96" s="27"/>
      <c r="E96" s="28">
        <f>ROUND(B96*C85/30,2)</f>
        <v>726.82</v>
      </c>
      <c r="F96" s="29"/>
      <c r="G96" s="57"/>
    </row>
    <row r="97" spans="1:7" s="40" customFormat="1" ht="13" customHeight="1" x14ac:dyDescent="0.35">
      <c r="A97" s="26"/>
      <c r="B97" s="28"/>
      <c r="C97" s="25"/>
      <c r="D97" s="27"/>
      <c r="E97" s="28"/>
      <c r="F97" s="29"/>
      <c r="G97" s="57"/>
    </row>
    <row r="98" spans="1:7" s="40" customFormat="1" ht="13" customHeight="1" x14ac:dyDescent="0.35">
      <c r="A98" s="26" t="s">
        <v>12</v>
      </c>
      <c r="B98" s="28">
        <v>5</v>
      </c>
      <c r="C98" s="25"/>
      <c r="D98" s="27"/>
      <c r="E98" s="28">
        <f>5*C6/C6</f>
        <v>5</v>
      </c>
      <c r="F98" s="29"/>
      <c r="G98" s="57"/>
    </row>
    <row r="99" spans="1:7" s="40" customFormat="1" ht="13" customHeight="1" x14ac:dyDescent="0.25">
      <c r="A99" s="32" t="s">
        <v>13</v>
      </c>
      <c r="B99" s="28">
        <f>ROUND((B85*169.04%)*17%+(0.35%*B85),2)</f>
        <v>600.59</v>
      </c>
      <c r="C99" s="25"/>
      <c r="D99" s="27"/>
      <c r="E99" s="28">
        <f>ROUND(((((B85+(B85*69.04%))*17%))*C85/30+(0.35%*B85))*C6/C6,2)</f>
        <v>600.59</v>
      </c>
      <c r="F99" s="29"/>
      <c r="G99" s="57"/>
    </row>
    <row r="100" spans="1:7" s="40" customFormat="1" ht="13" customHeight="1" thickBot="1" x14ac:dyDescent="0.4">
      <c r="A100" s="33" t="s">
        <v>14</v>
      </c>
      <c r="B100" s="34">
        <f>ROUND(SUM(E85:E96)-E99,2)</f>
        <v>2851.8</v>
      </c>
      <c r="C100" s="35">
        <v>15</v>
      </c>
      <c r="D100" s="36"/>
      <c r="E100" s="34">
        <f>B100*C100%</f>
        <v>427.77000000000004</v>
      </c>
      <c r="F100" s="37"/>
      <c r="G100" s="60"/>
    </row>
    <row r="101" spans="1:7" s="40" customFormat="1" ht="13.15" customHeight="1" thickBot="1" x14ac:dyDescent="0.4">
      <c r="B101" s="47"/>
      <c r="F101" s="49"/>
      <c r="G101" s="61"/>
    </row>
    <row r="102" spans="1:7" s="40" customFormat="1" ht="13.15" customHeight="1" x14ac:dyDescent="0.35">
      <c r="A102" s="89" t="s">
        <v>47</v>
      </c>
      <c r="B102" s="91" t="s">
        <v>0</v>
      </c>
      <c r="C102" s="93" t="s">
        <v>1</v>
      </c>
      <c r="D102" s="93" t="s">
        <v>2</v>
      </c>
      <c r="E102" s="85"/>
      <c r="F102" s="85"/>
      <c r="G102" s="87"/>
    </row>
    <row r="103" spans="1:7" s="40" customFormat="1" ht="36" customHeight="1" x14ac:dyDescent="0.35">
      <c r="A103" s="90"/>
      <c r="B103" s="92"/>
      <c r="C103" s="94"/>
      <c r="D103" s="94"/>
      <c r="E103" s="86"/>
      <c r="F103" s="86"/>
      <c r="G103" s="88"/>
    </row>
    <row r="104" spans="1:7" s="40" customFormat="1" ht="13.15" customHeight="1" x14ac:dyDescent="0.35">
      <c r="A104" s="5" t="s">
        <v>3</v>
      </c>
      <c r="B104" s="73">
        <v>1623.1</v>
      </c>
      <c r="C104" s="25">
        <f>C6</f>
        <v>30</v>
      </c>
      <c r="D104" s="27"/>
      <c r="E104" s="28">
        <f>B104*C104/30</f>
        <v>1623.1</v>
      </c>
      <c r="F104" s="29" t="s">
        <v>4</v>
      </c>
      <c r="G104" s="30">
        <f>SUM(E104:E115)</f>
        <v>2735.2599999999993</v>
      </c>
    </row>
    <row r="105" spans="1:7" s="40" customFormat="1" ht="13.15" customHeight="1" x14ac:dyDescent="0.35">
      <c r="A105" s="6" t="s">
        <v>5</v>
      </c>
      <c r="B105" s="42">
        <f>ROUND(B104*22%,2)</f>
        <v>357.08</v>
      </c>
      <c r="C105" s="25"/>
      <c r="D105" s="25"/>
      <c r="E105" s="28">
        <f>B105*C104/30</f>
        <v>357.08</v>
      </c>
      <c r="F105" s="29" t="s">
        <v>6</v>
      </c>
      <c r="G105" s="30">
        <f>SUM(E117:E119)</f>
        <v>703.42285080000011</v>
      </c>
    </row>
    <row r="106" spans="1:7" s="40" customFormat="1" ht="13.15" customHeight="1" x14ac:dyDescent="0.35">
      <c r="A106" s="12" t="s">
        <v>31</v>
      </c>
      <c r="B106" s="43">
        <f>ROUND(B104/173*32.5%,2)</f>
        <v>3.05</v>
      </c>
      <c r="C106" s="25"/>
      <c r="D106" s="44">
        <f t="shared" ref="D106:D111" si="9">D8</f>
        <v>0</v>
      </c>
      <c r="E106" s="28">
        <f>B106*D106</f>
        <v>0</v>
      </c>
      <c r="F106" s="29" t="s">
        <v>7</v>
      </c>
      <c r="G106" s="30">
        <f>G104-G105</f>
        <v>2031.8371491999992</v>
      </c>
    </row>
    <row r="107" spans="1:7" s="40" customFormat="1" ht="13.15" customHeight="1" x14ac:dyDescent="0.35">
      <c r="A107" s="12" t="s">
        <v>30</v>
      </c>
      <c r="B107" s="43">
        <f>ROUND(B104/173*107.5%,2)</f>
        <v>10.09</v>
      </c>
      <c r="C107" s="25"/>
      <c r="D107" s="44">
        <f t="shared" si="9"/>
        <v>0</v>
      </c>
      <c r="E107" s="28">
        <f>B107*D107</f>
        <v>0</v>
      </c>
      <c r="F107" s="29"/>
      <c r="G107" s="30"/>
    </row>
    <row r="108" spans="1:7" s="40" customFormat="1" ht="13.15" customHeight="1" x14ac:dyDescent="0.35">
      <c r="A108" s="12" t="s">
        <v>29</v>
      </c>
      <c r="B108" s="43">
        <f>ROUND(B104/173*132.5%,2)</f>
        <v>12.43</v>
      </c>
      <c r="C108" s="25"/>
      <c r="D108" s="44">
        <f t="shared" si="9"/>
        <v>0</v>
      </c>
      <c r="E108" s="28">
        <f t="shared" ref="E108:E109" si="10">B108*D108</f>
        <v>0</v>
      </c>
      <c r="F108" s="29"/>
      <c r="G108" s="30"/>
    </row>
    <row r="109" spans="1:7" s="40" customFormat="1" ht="13.15" customHeight="1" x14ac:dyDescent="0.35">
      <c r="A109" s="6" t="s">
        <v>28</v>
      </c>
      <c r="B109" s="43">
        <f>ROUND(B104/173*157.5%,2)</f>
        <v>14.78</v>
      </c>
      <c r="C109" s="25"/>
      <c r="D109" s="44">
        <f t="shared" si="9"/>
        <v>0</v>
      </c>
      <c r="E109" s="28">
        <f t="shared" si="10"/>
        <v>0</v>
      </c>
      <c r="F109" s="29"/>
      <c r="G109" s="57"/>
    </row>
    <row r="110" spans="1:7" s="40" customFormat="1" ht="13.15" customHeight="1" x14ac:dyDescent="0.35">
      <c r="A110" s="6" t="s">
        <v>27</v>
      </c>
      <c r="B110" s="43">
        <f>ROUND(B104/173*207.5%,2)</f>
        <v>19.47</v>
      </c>
      <c r="C110" s="25"/>
      <c r="D110" s="44">
        <f t="shared" si="9"/>
        <v>0</v>
      </c>
      <c r="E110" s="28">
        <f>B110*D110*8</f>
        <v>0</v>
      </c>
      <c r="F110" s="29"/>
      <c r="G110" s="31"/>
    </row>
    <row r="111" spans="1:7" s="40" customFormat="1" ht="13.15" customHeight="1" x14ac:dyDescent="0.35">
      <c r="A111" s="14" t="s">
        <v>26</v>
      </c>
      <c r="B111" s="43">
        <f>ROUND(B104/25*75%,2)</f>
        <v>48.69</v>
      </c>
      <c r="C111" s="25"/>
      <c r="D111" s="44">
        <f t="shared" si="9"/>
        <v>0</v>
      </c>
      <c r="E111" s="28">
        <f>B111*D111</f>
        <v>0</v>
      </c>
      <c r="F111" s="29"/>
      <c r="G111" s="30"/>
    </row>
    <row r="112" spans="1:7" s="40" customFormat="1" ht="13.15" customHeight="1" x14ac:dyDescent="0.35">
      <c r="A112" s="6" t="s">
        <v>8</v>
      </c>
      <c r="B112" s="28">
        <f>ROUND(B104*5%,2)</f>
        <v>81.16</v>
      </c>
      <c r="C112" s="25"/>
      <c r="D112" s="44"/>
      <c r="E112" s="28">
        <f>B112*C104/30</f>
        <v>81.16</v>
      </c>
      <c r="F112" s="29"/>
      <c r="G112" s="57"/>
    </row>
    <row r="113" spans="1:7" s="40" customFormat="1" ht="13.15" customHeight="1" x14ac:dyDescent="0.35">
      <c r="A113" s="6" t="s">
        <v>25</v>
      </c>
      <c r="B113" s="7">
        <f>B104/173*0.94</f>
        <v>8.8191560693641602</v>
      </c>
      <c r="C113" s="25"/>
      <c r="D113" s="44">
        <f>D16</f>
        <v>0</v>
      </c>
      <c r="E113" s="28">
        <f>B113*D113</f>
        <v>0</v>
      </c>
      <c r="F113" s="29"/>
      <c r="G113" s="57"/>
    </row>
    <row r="114" spans="1:7" s="40" customFormat="1" ht="13.15" customHeight="1" x14ac:dyDescent="0.35">
      <c r="A114" s="6" t="s">
        <v>10</v>
      </c>
      <c r="B114" s="28">
        <f>ROUND(B104*6%,2)</f>
        <v>97.39</v>
      </c>
      <c r="C114" s="25"/>
      <c r="D114" s="25"/>
      <c r="E114" s="28">
        <f>B114*C104/30</f>
        <v>97.39</v>
      </c>
      <c r="F114" s="29"/>
      <c r="G114" s="57"/>
    </row>
    <row r="115" spans="1:7" s="40" customFormat="1" ht="13.15" customHeight="1" x14ac:dyDescent="0.25">
      <c r="A115" s="16" t="s">
        <v>11</v>
      </c>
      <c r="B115" s="28">
        <f>ROUND((B104+B112+B114)*8/25,2)</f>
        <v>576.53</v>
      </c>
      <c r="C115" s="25"/>
      <c r="D115" s="27"/>
      <c r="E115" s="28">
        <f>B115*C104/30</f>
        <v>576.53</v>
      </c>
      <c r="F115" s="29"/>
      <c r="G115" s="57"/>
    </row>
    <row r="116" spans="1:7" s="40" customFormat="1" ht="13.15" customHeight="1" x14ac:dyDescent="0.35">
      <c r="A116" s="26"/>
      <c r="B116" s="28"/>
      <c r="C116" s="25"/>
      <c r="D116" s="27"/>
      <c r="E116" s="28"/>
      <c r="F116" s="29"/>
      <c r="G116" s="57"/>
    </row>
    <row r="117" spans="1:7" s="40" customFormat="1" ht="13.15" customHeight="1" x14ac:dyDescent="0.35">
      <c r="A117" s="26" t="s">
        <v>12</v>
      </c>
      <c r="B117" s="28">
        <v>5</v>
      </c>
      <c r="C117" s="25"/>
      <c r="D117" s="27"/>
      <c r="E117" s="28">
        <f>5*C6/C6</f>
        <v>5</v>
      </c>
      <c r="F117" s="29"/>
      <c r="G117" s="57"/>
    </row>
    <row r="118" spans="1:7" s="40" customFormat="1" ht="13.15" customHeight="1" x14ac:dyDescent="0.25">
      <c r="A118" s="32" t="s">
        <v>13</v>
      </c>
      <c r="B118" s="28">
        <f>ROUND((B104*169.04%)*17%+(0.35%*B104),2)</f>
        <v>472.11</v>
      </c>
      <c r="C118" s="25"/>
      <c r="D118" s="27"/>
      <c r="E118" s="28">
        <f>((((B104+(B104*69.04%))*17%))*C104/30+(0.35%*B104))*C6/C6</f>
        <v>472.10785080000005</v>
      </c>
      <c r="F118" s="29"/>
      <c r="G118" s="57"/>
    </row>
    <row r="119" spans="1:7" s="40" customFormat="1" ht="13.15" customHeight="1" thickBot="1" x14ac:dyDescent="0.4">
      <c r="A119" s="33" t="s">
        <v>14</v>
      </c>
      <c r="B119" s="34">
        <f>ROUND(SUM(E104:E115)-E118,2)</f>
        <v>2263.15</v>
      </c>
      <c r="C119" s="35">
        <v>10</v>
      </c>
      <c r="D119" s="36"/>
      <c r="E119" s="34">
        <f>B119*C119%</f>
        <v>226.31500000000003</v>
      </c>
      <c r="F119" s="37"/>
      <c r="G119" s="60"/>
    </row>
    <row r="120" spans="1:7" s="40" customFormat="1" ht="13.15" customHeight="1" thickBot="1" x14ac:dyDescent="0.4">
      <c r="B120" s="47"/>
      <c r="F120" s="49"/>
      <c r="G120" s="61"/>
    </row>
    <row r="121" spans="1:7" s="40" customFormat="1" ht="13.15" customHeight="1" x14ac:dyDescent="0.35">
      <c r="A121" s="95" t="s">
        <v>48</v>
      </c>
      <c r="B121" s="91" t="s">
        <v>0</v>
      </c>
      <c r="C121" s="93" t="s">
        <v>1</v>
      </c>
      <c r="D121" s="93" t="s">
        <v>2</v>
      </c>
      <c r="E121" s="85"/>
      <c r="F121" s="85"/>
      <c r="G121" s="87"/>
    </row>
    <row r="122" spans="1:7" s="40" customFormat="1" ht="26.5" customHeight="1" x14ac:dyDescent="0.35">
      <c r="A122" s="96"/>
      <c r="B122" s="92"/>
      <c r="C122" s="94"/>
      <c r="D122" s="94"/>
      <c r="E122" s="86"/>
      <c r="F122" s="86"/>
      <c r="G122" s="88"/>
    </row>
    <row r="123" spans="1:7" s="40" customFormat="1" ht="13.15" customHeight="1" x14ac:dyDescent="0.25">
      <c r="A123" s="5" t="s">
        <v>3</v>
      </c>
      <c r="B123" s="50">
        <v>1524.38</v>
      </c>
      <c r="C123" s="25">
        <f>C6</f>
        <v>30</v>
      </c>
      <c r="D123" s="27"/>
      <c r="E123" s="28">
        <f>B123*C123/30</f>
        <v>1524.38</v>
      </c>
      <c r="F123" s="29" t="s">
        <v>4</v>
      </c>
      <c r="G123" s="30">
        <f>SUM(E123:E134)</f>
        <v>2568.88</v>
      </c>
    </row>
    <row r="124" spans="1:7" s="40" customFormat="1" ht="13.15" customHeight="1" x14ac:dyDescent="0.35">
      <c r="A124" s="6" t="s">
        <v>5</v>
      </c>
      <c r="B124" s="42">
        <f>ROUND(B123*22%,2)</f>
        <v>335.36</v>
      </c>
      <c r="C124" s="25"/>
      <c r="D124" s="25"/>
      <c r="E124" s="28">
        <f>B124*C123/30</f>
        <v>335.36</v>
      </c>
      <c r="F124" s="29" t="s">
        <v>6</v>
      </c>
      <c r="G124" s="30">
        <f>SUM(E136:E138)</f>
        <v>660.94236183999999</v>
      </c>
    </row>
    <row r="125" spans="1:7" s="40" customFormat="1" ht="13.15" customHeight="1" x14ac:dyDescent="0.35">
      <c r="A125" s="12" t="s">
        <v>31</v>
      </c>
      <c r="B125" s="43">
        <f>ROUND(B123/173*32.5%,2)</f>
        <v>2.86</v>
      </c>
      <c r="C125" s="25"/>
      <c r="D125" s="44">
        <f>D8</f>
        <v>0</v>
      </c>
      <c r="E125" s="28">
        <f>B125*D125</f>
        <v>0</v>
      </c>
      <c r="F125" s="29" t="s">
        <v>7</v>
      </c>
      <c r="G125" s="30">
        <f>G123-G124</f>
        <v>1907.93763816</v>
      </c>
    </row>
    <row r="126" spans="1:7" s="40" customFormat="1" ht="13.15" customHeight="1" x14ac:dyDescent="0.35">
      <c r="A126" s="12" t="s">
        <v>30</v>
      </c>
      <c r="B126" s="43">
        <f>ROUND(B123/173*107.5%,2)</f>
        <v>9.4700000000000006</v>
      </c>
      <c r="C126" s="25"/>
      <c r="D126" s="44">
        <f t="shared" ref="D126:D130" si="11">D9</f>
        <v>0</v>
      </c>
      <c r="E126" s="28">
        <f>B126*D126</f>
        <v>0</v>
      </c>
      <c r="F126" s="29"/>
      <c r="G126" s="30"/>
    </row>
    <row r="127" spans="1:7" s="40" customFormat="1" ht="13.15" customHeight="1" x14ac:dyDescent="0.35">
      <c r="A127" s="12" t="s">
        <v>29</v>
      </c>
      <c r="B127" s="43">
        <f>ROUND(B123/173*132.5%,2)</f>
        <v>11.68</v>
      </c>
      <c r="C127" s="25"/>
      <c r="D127" s="44">
        <f t="shared" si="11"/>
        <v>0</v>
      </c>
      <c r="E127" s="28">
        <f t="shared" ref="E127:E128" si="12">B127*D127</f>
        <v>0</v>
      </c>
      <c r="F127" s="29"/>
      <c r="G127" s="30"/>
    </row>
    <row r="128" spans="1:7" s="40" customFormat="1" ht="13.15" customHeight="1" x14ac:dyDescent="0.35">
      <c r="A128" s="6" t="s">
        <v>28</v>
      </c>
      <c r="B128" s="43">
        <f>ROUND(B123/173*157.5%,2)</f>
        <v>13.88</v>
      </c>
      <c r="C128" s="25"/>
      <c r="D128" s="44">
        <f t="shared" si="11"/>
        <v>0</v>
      </c>
      <c r="E128" s="28">
        <f t="shared" si="12"/>
        <v>0</v>
      </c>
      <c r="F128" s="29"/>
      <c r="G128" s="57"/>
    </row>
    <row r="129" spans="1:7" s="40" customFormat="1" ht="13.15" customHeight="1" x14ac:dyDescent="0.35">
      <c r="A129" s="6" t="s">
        <v>27</v>
      </c>
      <c r="B129" s="43">
        <f>ROUND(B123/173*207.5%,2)</f>
        <v>18.28</v>
      </c>
      <c r="C129" s="25"/>
      <c r="D129" s="44">
        <f t="shared" si="11"/>
        <v>0</v>
      </c>
      <c r="E129" s="28">
        <f>B129*D129*8</f>
        <v>0</v>
      </c>
      <c r="F129" s="29"/>
      <c r="G129" s="31"/>
    </row>
    <row r="130" spans="1:7" s="40" customFormat="1" ht="13.15" customHeight="1" x14ac:dyDescent="0.35">
      <c r="A130" s="14" t="s">
        <v>26</v>
      </c>
      <c r="B130" s="43">
        <f>ROUND(B123/25*75%,2)</f>
        <v>45.73</v>
      </c>
      <c r="C130" s="25"/>
      <c r="D130" s="44">
        <f t="shared" si="11"/>
        <v>0</v>
      </c>
      <c r="E130" s="28">
        <f>B130*D130</f>
        <v>0</v>
      </c>
      <c r="F130" s="29"/>
      <c r="G130" s="30"/>
    </row>
    <row r="131" spans="1:7" s="40" customFormat="1" ht="13.15" customHeight="1" x14ac:dyDescent="0.35">
      <c r="A131" s="6" t="s">
        <v>8</v>
      </c>
      <c r="B131" s="28">
        <f>ROUND(B123*5%,2)</f>
        <v>76.22</v>
      </c>
      <c r="C131" s="25"/>
      <c r="D131" s="44"/>
      <c r="E131" s="28">
        <f>B131*C123/30</f>
        <v>76.22</v>
      </c>
      <c r="F131" s="29"/>
      <c r="G131" s="57"/>
    </row>
    <row r="132" spans="1:7" s="40" customFormat="1" ht="13.15" customHeight="1" x14ac:dyDescent="0.35">
      <c r="A132" s="6" t="s">
        <v>25</v>
      </c>
      <c r="B132" s="7">
        <f>B123/173*0.94</f>
        <v>8.2827583815028891</v>
      </c>
      <c r="C132" s="25"/>
      <c r="D132" s="44">
        <f>D113</f>
        <v>0</v>
      </c>
      <c r="E132" s="28">
        <f>B132*D132</f>
        <v>0</v>
      </c>
      <c r="F132" s="29"/>
      <c r="G132" s="57"/>
    </row>
    <row r="133" spans="1:7" s="40" customFormat="1" ht="13.15" customHeight="1" x14ac:dyDescent="0.35">
      <c r="A133" s="6" t="s">
        <v>10</v>
      </c>
      <c r="B133" s="28">
        <f>ROUND(B123*6%,2)</f>
        <v>91.46</v>
      </c>
      <c r="C133" s="25"/>
      <c r="D133" s="25"/>
      <c r="E133" s="28">
        <f>B133*C123/30</f>
        <v>91.46</v>
      </c>
      <c r="F133" s="29"/>
      <c r="G133" s="57"/>
    </row>
    <row r="134" spans="1:7" s="40" customFormat="1" ht="13.15" customHeight="1" x14ac:dyDescent="0.25">
      <c r="A134" s="16" t="s">
        <v>11</v>
      </c>
      <c r="B134" s="28">
        <f>ROUND((B123+B131+B133)*8/25,2)</f>
        <v>541.46</v>
      </c>
      <c r="C134" s="25"/>
      <c r="D134" s="27"/>
      <c r="E134" s="28">
        <f>B134*C123/30</f>
        <v>541.46</v>
      </c>
      <c r="F134" s="29"/>
      <c r="G134" s="57"/>
    </row>
    <row r="135" spans="1:7" s="40" customFormat="1" ht="13.15" customHeight="1" x14ac:dyDescent="0.35">
      <c r="A135" s="26"/>
      <c r="B135" s="28"/>
      <c r="C135" s="25"/>
      <c r="D135" s="27"/>
      <c r="E135" s="28"/>
      <c r="F135" s="29"/>
      <c r="G135" s="57"/>
    </row>
    <row r="136" spans="1:7" s="40" customFormat="1" ht="13.15" customHeight="1" x14ac:dyDescent="0.35">
      <c r="A136" s="26" t="s">
        <v>12</v>
      </c>
      <c r="B136" s="28">
        <v>5</v>
      </c>
      <c r="C136" s="25"/>
      <c r="D136" s="27"/>
      <c r="E136" s="28">
        <f>5*C123/C123</f>
        <v>5</v>
      </c>
      <c r="F136" s="29"/>
      <c r="G136" s="57"/>
    </row>
    <row r="137" spans="1:7" s="40" customFormat="1" ht="13.15" customHeight="1" x14ac:dyDescent="0.25">
      <c r="A137" s="32" t="s">
        <v>13</v>
      </c>
      <c r="B137" s="28">
        <f>ROUND((B123*169.04%)*17%+(0.35%*B123),2)</f>
        <v>443.39</v>
      </c>
      <c r="C137" s="25"/>
      <c r="D137" s="27"/>
      <c r="E137" s="28">
        <f>((B123*169.04%)*17%*C123/30+(0.35%*B123))*C123/C123</f>
        <v>443.39336184000001</v>
      </c>
      <c r="F137" s="29"/>
      <c r="G137" s="57"/>
    </row>
    <row r="138" spans="1:7" s="40" customFormat="1" ht="13.15" customHeight="1" thickBot="1" x14ac:dyDescent="0.4">
      <c r="A138" s="33" t="s">
        <v>14</v>
      </c>
      <c r="B138" s="34">
        <f>ROUND(SUM(E123:E134)-E137,2)</f>
        <v>2125.4899999999998</v>
      </c>
      <c r="C138" s="35">
        <v>10</v>
      </c>
      <c r="D138" s="36"/>
      <c r="E138" s="34">
        <f>B138*C138%</f>
        <v>212.54899999999998</v>
      </c>
      <c r="F138" s="37"/>
      <c r="G138" s="60"/>
    </row>
    <row r="139" spans="1:7" s="40" customFormat="1" ht="13.15" customHeight="1" thickBot="1" x14ac:dyDescent="0.4">
      <c r="B139" s="47"/>
      <c r="F139" s="49"/>
      <c r="G139" s="61"/>
    </row>
    <row r="140" spans="1:7" s="40" customFormat="1" ht="13.15" customHeight="1" x14ac:dyDescent="0.35">
      <c r="A140" s="89" t="s">
        <v>49</v>
      </c>
      <c r="B140" s="91" t="s">
        <v>0</v>
      </c>
      <c r="C140" s="93" t="s">
        <v>1</v>
      </c>
      <c r="D140" s="93" t="s">
        <v>2</v>
      </c>
      <c r="E140" s="85"/>
      <c r="F140" s="85"/>
      <c r="G140" s="87"/>
    </row>
    <row r="141" spans="1:7" s="40" customFormat="1" ht="13.15" customHeight="1" x14ac:dyDescent="0.35">
      <c r="A141" s="90"/>
      <c r="B141" s="92"/>
      <c r="C141" s="94"/>
      <c r="D141" s="94"/>
      <c r="E141" s="86"/>
      <c r="F141" s="86"/>
      <c r="G141" s="88"/>
    </row>
    <row r="142" spans="1:7" s="40" customFormat="1" ht="13.15" customHeight="1" x14ac:dyDescent="0.25">
      <c r="A142" s="5" t="s">
        <v>3</v>
      </c>
      <c r="B142" s="50">
        <v>1507.07</v>
      </c>
      <c r="C142" s="25">
        <f>C6</f>
        <v>30</v>
      </c>
      <c r="D142" s="27"/>
      <c r="E142" s="28">
        <f>ROUND(B142*C142/30,2)</f>
        <v>1507.07</v>
      </c>
      <c r="F142" s="29" t="s">
        <v>4</v>
      </c>
      <c r="G142" s="30">
        <f>SUM(E142:E153)</f>
        <v>2539.71</v>
      </c>
    </row>
    <row r="143" spans="1:7" s="40" customFormat="1" ht="13.15" customHeight="1" x14ac:dyDescent="0.35">
      <c r="A143" s="6" t="s">
        <v>5</v>
      </c>
      <c r="B143" s="42">
        <f>ROUND(B142*22%,2)</f>
        <v>331.56</v>
      </c>
      <c r="C143" s="25"/>
      <c r="D143" s="25"/>
      <c r="E143" s="28">
        <f>B143*C142/30</f>
        <v>331.56</v>
      </c>
      <c r="F143" s="29" t="s">
        <v>6</v>
      </c>
      <c r="G143" s="30">
        <f>SUM(E155:E157)</f>
        <v>653.495</v>
      </c>
    </row>
    <row r="144" spans="1:7" s="40" customFormat="1" ht="13.15" customHeight="1" x14ac:dyDescent="0.35">
      <c r="A144" s="12" t="s">
        <v>31</v>
      </c>
      <c r="B144" s="43">
        <f>ROUND(B142/173*32.5%,2)</f>
        <v>2.83</v>
      </c>
      <c r="C144" s="25"/>
      <c r="D144" s="44">
        <f>D8</f>
        <v>0</v>
      </c>
      <c r="E144" s="28">
        <f>B144*D144</f>
        <v>0</v>
      </c>
      <c r="F144" s="29" t="s">
        <v>7</v>
      </c>
      <c r="G144" s="30">
        <f>G142-G143</f>
        <v>1886.2150000000001</v>
      </c>
    </row>
    <row r="145" spans="1:7" s="40" customFormat="1" ht="13.15" customHeight="1" x14ac:dyDescent="0.35">
      <c r="A145" s="12" t="s">
        <v>30</v>
      </c>
      <c r="B145" s="43">
        <f>ROUND(B142/173*107.5%,2)</f>
        <v>9.36</v>
      </c>
      <c r="C145" s="25"/>
      <c r="D145" s="44">
        <f t="shared" ref="D145:D149" si="13">D9</f>
        <v>0</v>
      </c>
      <c r="E145" s="28">
        <f>B145*D145</f>
        <v>0</v>
      </c>
      <c r="F145" s="29"/>
      <c r="G145" s="30"/>
    </row>
    <row r="146" spans="1:7" s="40" customFormat="1" ht="13.15" customHeight="1" x14ac:dyDescent="0.35">
      <c r="A146" s="12" t="s">
        <v>29</v>
      </c>
      <c r="B146" s="43">
        <f>ROUND(B142/173*132.5%,2)</f>
        <v>11.54</v>
      </c>
      <c r="C146" s="25"/>
      <c r="D146" s="44">
        <f t="shared" si="13"/>
        <v>0</v>
      </c>
      <c r="E146" s="28">
        <f t="shared" ref="E146:E147" si="14">B146*D146</f>
        <v>0</v>
      </c>
      <c r="F146" s="29"/>
      <c r="G146" s="30"/>
    </row>
    <row r="147" spans="1:7" s="40" customFormat="1" ht="13.15" customHeight="1" x14ac:dyDescent="0.35">
      <c r="A147" s="6" t="s">
        <v>28</v>
      </c>
      <c r="B147" s="43">
        <f>ROUND(B142/173*157.5%,2)</f>
        <v>13.72</v>
      </c>
      <c r="C147" s="25"/>
      <c r="D147" s="44">
        <f t="shared" si="13"/>
        <v>0</v>
      </c>
      <c r="E147" s="28">
        <f t="shared" si="14"/>
        <v>0</v>
      </c>
      <c r="F147" s="29"/>
      <c r="G147" s="57"/>
    </row>
    <row r="148" spans="1:7" s="40" customFormat="1" ht="13.15" customHeight="1" x14ac:dyDescent="0.35">
      <c r="A148" s="6" t="s">
        <v>27</v>
      </c>
      <c r="B148" s="43">
        <f>ROUND(B142/173*207.5%,2)</f>
        <v>18.079999999999998</v>
      </c>
      <c r="C148" s="25"/>
      <c r="D148" s="44">
        <f t="shared" si="13"/>
        <v>0</v>
      </c>
      <c r="E148" s="28">
        <f>B148*D148*8</f>
        <v>0</v>
      </c>
      <c r="F148" s="29"/>
      <c r="G148" s="31"/>
    </row>
    <row r="149" spans="1:7" s="40" customFormat="1" ht="13.15" customHeight="1" x14ac:dyDescent="0.35">
      <c r="A149" s="14" t="s">
        <v>26</v>
      </c>
      <c r="B149" s="43">
        <f>ROUND(B142/25*75%,2)</f>
        <v>45.21</v>
      </c>
      <c r="C149" s="25"/>
      <c r="D149" s="44">
        <f t="shared" si="13"/>
        <v>0</v>
      </c>
      <c r="E149" s="28">
        <f>B149*D149</f>
        <v>0</v>
      </c>
      <c r="F149" s="29"/>
      <c r="G149" s="30"/>
    </row>
    <row r="150" spans="1:7" s="40" customFormat="1" ht="13.15" customHeight="1" x14ac:dyDescent="0.35">
      <c r="A150" s="6" t="s">
        <v>8</v>
      </c>
      <c r="B150" s="28">
        <f>ROUND(B142*5%,2)</f>
        <v>75.349999999999994</v>
      </c>
      <c r="C150" s="25"/>
      <c r="D150" s="44"/>
      <c r="E150" s="28">
        <f>B150*C142/30</f>
        <v>75.349999999999994</v>
      </c>
      <c r="F150" s="29"/>
      <c r="G150" s="57"/>
    </row>
    <row r="151" spans="1:7" s="40" customFormat="1" ht="13.15" customHeight="1" x14ac:dyDescent="0.35">
      <c r="A151" s="6" t="s">
        <v>25</v>
      </c>
      <c r="B151" s="7">
        <f>B142/173*0.94</f>
        <v>8.1887040462427727</v>
      </c>
      <c r="C151" s="25"/>
      <c r="D151" s="44">
        <f>D132</f>
        <v>0</v>
      </c>
      <c r="E151" s="28">
        <f>B151*D151</f>
        <v>0</v>
      </c>
      <c r="F151" s="29"/>
      <c r="G151" s="57"/>
    </row>
    <row r="152" spans="1:7" s="40" customFormat="1" ht="13.15" customHeight="1" x14ac:dyDescent="0.35">
      <c r="A152" s="6" t="s">
        <v>10</v>
      </c>
      <c r="B152" s="28">
        <f>ROUND(B142*6%,2)</f>
        <v>90.42</v>
      </c>
      <c r="C152" s="25"/>
      <c r="D152" s="25"/>
      <c r="E152" s="28">
        <f>B152*C142/30</f>
        <v>90.42</v>
      </c>
      <c r="F152" s="29"/>
      <c r="G152" s="57"/>
    </row>
    <row r="153" spans="1:7" s="40" customFormat="1" ht="13.15" customHeight="1" x14ac:dyDescent="0.25">
      <c r="A153" s="16" t="s">
        <v>11</v>
      </c>
      <c r="B153" s="28">
        <f>ROUND((B142+B150+B152)*8/25,2)</f>
        <v>535.30999999999995</v>
      </c>
      <c r="C153" s="25"/>
      <c r="D153" s="27"/>
      <c r="E153" s="28">
        <f>ROUND(B153*C142/30,2)</f>
        <v>535.30999999999995</v>
      </c>
      <c r="F153" s="29"/>
      <c r="G153" s="57"/>
    </row>
    <row r="154" spans="1:7" s="40" customFormat="1" ht="13.15" customHeight="1" x14ac:dyDescent="0.35">
      <c r="A154" s="26"/>
      <c r="B154" s="28"/>
      <c r="C154" s="25"/>
      <c r="D154" s="27"/>
      <c r="E154" s="28"/>
      <c r="F154" s="29"/>
      <c r="G154" s="57"/>
    </row>
    <row r="155" spans="1:7" s="40" customFormat="1" ht="13.15" customHeight="1" x14ac:dyDescent="0.35">
      <c r="A155" s="26" t="s">
        <v>12</v>
      </c>
      <c r="B155" s="28">
        <v>5</v>
      </c>
      <c r="C155" s="25"/>
      <c r="D155" s="27"/>
      <c r="E155" s="28">
        <f>5*C142/C142</f>
        <v>5</v>
      </c>
      <c r="F155" s="29"/>
      <c r="G155" s="57"/>
    </row>
    <row r="156" spans="1:7" s="40" customFormat="1" ht="13.15" customHeight="1" x14ac:dyDescent="0.25">
      <c r="A156" s="32" t="s">
        <v>13</v>
      </c>
      <c r="B156" s="28">
        <f>ROUND((B142*169.04%)*17%+(0.35%*B142),2)</f>
        <v>438.36</v>
      </c>
      <c r="C156" s="25"/>
      <c r="D156" s="27"/>
      <c r="E156" s="28">
        <f>ROUND(((((B142+(B142*69.04%))*17%))*C142/30+(0.35%*B142))*C142/C142,2)</f>
        <v>438.36</v>
      </c>
      <c r="F156" s="29"/>
      <c r="G156" s="57"/>
    </row>
    <row r="157" spans="1:7" s="40" customFormat="1" ht="13.15" customHeight="1" thickBot="1" x14ac:dyDescent="0.4">
      <c r="A157" s="33" t="s">
        <v>14</v>
      </c>
      <c r="B157" s="34">
        <f>ROUND(SUM(E142:E153)-E156,2)</f>
        <v>2101.35</v>
      </c>
      <c r="C157" s="35">
        <v>10</v>
      </c>
      <c r="D157" s="36"/>
      <c r="E157" s="34">
        <f>B157*C157%</f>
        <v>210.13499999999999</v>
      </c>
      <c r="F157" s="37"/>
      <c r="G157" s="60"/>
    </row>
    <row r="158" spans="1:7" s="40" customFormat="1" ht="13.15" customHeight="1" thickBot="1" x14ac:dyDescent="0.4">
      <c r="B158" s="47"/>
      <c r="F158" s="49"/>
      <c r="G158" s="61"/>
    </row>
    <row r="159" spans="1:7" s="40" customFormat="1" ht="13.15" customHeight="1" x14ac:dyDescent="0.35">
      <c r="A159" s="89" t="s">
        <v>50</v>
      </c>
      <c r="B159" s="91" t="s">
        <v>0</v>
      </c>
      <c r="C159" s="93" t="s">
        <v>1</v>
      </c>
      <c r="D159" s="93" t="s">
        <v>2</v>
      </c>
      <c r="E159" s="85"/>
      <c r="F159" s="85"/>
      <c r="G159" s="87"/>
    </row>
    <row r="160" spans="1:7" s="40" customFormat="1" ht="13.15" customHeight="1" x14ac:dyDescent="0.35">
      <c r="A160" s="90"/>
      <c r="B160" s="92"/>
      <c r="C160" s="94"/>
      <c r="D160" s="94"/>
      <c r="E160" s="86"/>
      <c r="F160" s="86"/>
      <c r="G160" s="88"/>
    </row>
    <row r="161" spans="1:7" s="40" customFormat="1" ht="13.15" customHeight="1" x14ac:dyDescent="0.25">
      <c r="A161" s="5" t="s">
        <v>3</v>
      </c>
      <c r="B161" s="50">
        <v>952.69</v>
      </c>
      <c r="C161" s="25">
        <f>C142</f>
        <v>30</v>
      </c>
      <c r="D161" s="25"/>
      <c r="E161" s="28">
        <f>B161*C161/30</f>
        <v>952.69</v>
      </c>
      <c r="F161" s="29" t="s">
        <v>4</v>
      </c>
      <c r="G161" s="30">
        <f>SUM(E161:E172)</f>
        <v>1605.46</v>
      </c>
    </row>
    <row r="162" spans="1:7" s="40" customFormat="1" ht="13.15" customHeight="1" x14ac:dyDescent="0.35">
      <c r="A162" s="6" t="s">
        <v>5</v>
      </c>
      <c r="B162" s="42">
        <f>ROUND(B161*22%,2)</f>
        <v>209.59</v>
      </c>
      <c r="C162" s="25"/>
      <c r="D162" s="25"/>
      <c r="E162" s="28">
        <f>B162*C161/30</f>
        <v>209.59</v>
      </c>
      <c r="F162" s="29" t="s">
        <v>6</v>
      </c>
      <c r="G162" s="30">
        <f>SUM(E174:E176)</f>
        <v>414.94203492000008</v>
      </c>
    </row>
    <row r="163" spans="1:7" s="40" customFormat="1" ht="13.15" customHeight="1" x14ac:dyDescent="0.35">
      <c r="A163" s="12" t="s">
        <v>31</v>
      </c>
      <c r="B163" s="43">
        <f>ROUND(B161/173*32.5%,2)</f>
        <v>1.79</v>
      </c>
      <c r="C163" s="25"/>
      <c r="D163" s="25">
        <f t="shared" ref="D163:D168" si="15">D144</f>
        <v>0</v>
      </c>
      <c r="E163" s="28">
        <f>B163*D163</f>
        <v>0</v>
      </c>
      <c r="F163" s="29" t="s">
        <v>7</v>
      </c>
      <c r="G163" s="30">
        <f>G161-G162</f>
        <v>1190.5179650800001</v>
      </c>
    </row>
    <row r="164" spans="1:7" s="40" customFormat="1" ht="13.15" customHeight="1" x14ac:dyDescent="0.35">
      <c r="A164" s="12" t="s">
        <v>30</v>
      </c>
      <c r="B164" s="43">
        <f>ROUND(B161/173*107.5%,2)</f>
        <v>5.92</v>
      </c>
      <c r="C164" s="25"/>
      <c r="D164" s="25">
        <f t="shared" si="15"/>
        <v>0</v>
      </c>
      <c r="E164" s="28">
        <f>B164*D164</f>
        <v>0</v>
      </c>
      <c r="F164" s="29"/>
      <c r="G164" s="30"/>
    </row>
    <row r="165" spans="1:7" s="40" customFormat="1" ht="13.15" customHeight="1" x14ac:dyDescent="0.35">
      <c r="A165" s="12" t="s">
        <v>29</v>
      </c>
      <c r="B165" s="43">
        <f>ROUND(B161/173*132.5%,2)</f>
        <v>7.3</v>
      </c>
      <c r="C165" s="25"/>
      <c r="D165" s="25">
        <f t="shared" si="15"/>
        <v>0</v>
      </c>
      <c r="E165" s="28">
        <f t="shared" ref="E165:E166" si="16">B165*D165</f>
        <v>0</v>
      </c>
      <c r="F165" s="29"/>
      <c r="G165" s="30"/>
    </row>
    <row r="166" spans="1:7" s="40" customFormat="1" ht="13.15" customHeight="1" x14ac:dyDescent="0.35">
      <c r="A166" s="6" t="s">
        <v>28</v>
      </c>
      <c r="B166" s="43">
        <f>ROUND(B161/173*157.5%,2)</f>
        <v>8.67</v>
      </c>
      <c r="C166" s="25"/>
      <c r="D166" s="25">
        <f t="shared" si="15"/>
        <v>0</v>
      </c>
      <c r="E166" s="28">
        <f t="shared" si="16"/>
        <v>0</v>
      </c>
      <c r="F166" s="29"/>
      <c r="G166" s="57"/>
    </row>
    <row r="167" spans="1:7" s="40" customFormat="1" ht="13.15" customHeight="1" x14ac:dyDescent="0.35">
      <c r="A167" s="6" t="s">
        <v>27</v>
      </c>
      <c r="B167" s="43">
        <f>ROUND(B161/173*207.5%,2)</f>
        <v>11.43</v>
      </c>
      <c r="C167" s="25"/>
      <c r="D167" s="25">
        <f t="shared" si="15"/>
        <v>0</v>
      </c>
      <c r="E167" s="28">
        <f>B167*D167*8</f>
        <v>0</v>
      </c>
      <c r="F167" s="29"/>
      <c r="G167" s="31"/>
    </row>
    <row r="168" spans="1:7" s="40" customFormat="1" ht="13.15" customHeight="1" x14ac:dyDescent="0.35">
      <c r="A168" s="14" t="s">
        <v>26</v>
      </c>
      <c r="B168" s="43">
        <f>ROUND(B161/25*75%,2)</f>
        <v>28.58</v>
      </c>
      <c r="C168" s="25"/>
      <c r="D168" s="25">
        <f t="shared" si="15"/>
        <v>0</v>
      </c>
      <c r="E168" s="28">
        <f>B168*D168</f>
        <v>0</v>
      </c>
      <c r="F168" s="29"/>
      <c r="G168" s="30"/>
    </row>
    <row r="169" spans="1:7" s="40" customFormat="1" ht="13.15" customHeight="1" x14ac:dyDescent="0.35">
      <c r="A169" s="6" t="s">
        <v>8</v>
      </c>
      <c r="B169" s="28">
        <f>ROUND(B161*5%,2)</f>
        <v>47.63</v>
      </c>
      <c r="C169" s="25"/>
      <c r="D169" s="25"/>
      <c r="E169" s="28">
        <f>B169*C161/30</f>
        <v>47.63</v>
      </c>
      <c r="F169" s="29"/>
      <c r="G169" s="57"/>
    </row>
    <row r="170" spans="1:7" s="40" customFormat="1" ht="13.15" customHeight="1" x14ac:dyDescent="0.35">
      <c r="A170" s="6" t="s">
        <v>25</v>
      </c>
      <c r="B170" s="7">
        <f>B161/173*0.94</f>
        <v>5.1764658959537568</v>
      </c>
      <c r="C170" s="25"/>
      <c r="D170" s="25">
        <f t="shared" ref="D170" si="17">D151</f>
        <v>0</v>
      </c>
      <c r="E170" s="28">
        <f>B170*D170</f>
        <v>0</v>
      </c>
      <c r="F170" s="29"/>
      <c r="G170" s="57"/>
    </row>
    <row r="171" spans="1:7" s="40" customFormat="1" ht="13.15" customHeight="1" x14ac:dyDescent="0.35">
      <c r="A171" s="6" t="s">
        <v>10</v>
      </c>
      <c r="B171" s="28">
        <f>ROUND(B161*6%,2)</f>
        <v>57.16</v>
      </c>
      <c r="C171" s="25"/>
      <c r="D171" s="25"/>
      <c r="E171" s="28">
        <f>B171*C161/30</f>
        <v>57.16</v>
      </c>
      <c r="F171" s="29"/>
      <c r="G171" s="57"/>
    </row>
    <row r="172" spans="1:7" s="40" customFormat="1" ht="13.15" customHeight="1" x14ac:dyDescent="0.25">
      <c r="A172" s="16" t="s">
        <v>11</v>
      </c>
      <c r="B172" s="28">
        <f>ROUND((B161+B169+B171)*8/25,2)</f>
        <v>338.39</v>
      </c>
      <c r="C172" s="25"/>
      <c r="D172" s="25"/>
      <c r="E172" s="28">
        <f>B172*C161/30</f>
        <v>338.39</v>
      </c>
      <c r="F172" s="29"/>
      <c r="G172" s="57"/>
    </row>
    <row r="173" spans="1:7" s="40" customFormat="1" ht="13.15" customHeight="1" x14ac:dyDescent="0.35">
      <c r="A173" s="26"/>
      <c r="B173" s="28"/>
      <c r="C173" s="25"/>
      <c r="D173" s="27"/>
      <c r="E173" s="28"/>
      <c r="F173" s="29"/>
      <c r="G173" s="57"/>
    </row>
    <row r="174" spans="1:7" s="40" customFormat="1" ht="13.15" customHeight="1" x14ac:dyDescent="0.35">
      <c r="A174" s="26" t="s">
        <v>12</v>
      </c>
      <c r="B174" s="28">
        <v>5</v>
      </c>
      <c r="C174" s="25"/>
      <c r="D174" s="27"/>
      <c r="E174" s="28">
        <f>5*C161/C161</f>
        <v>5</v>
      </c>
      <c r="F174" s="29"/>
      <c r="G174" s="57"/>
    </row>
    <row r="175" spans="1:7" s="40" customFormat="1" ht="13.15" customHeight="1" x14ac:dyDescent="0.25">
      <c r="A175" s="32" t="s">
        <v>13</v>
      </c>
      <c r="B175" s="28">
        <f>ROUND((B161*169.04%)*17%+(0.35%*B161),2)</f>
        <v>277.11</v>
      </c>
      <c r="C175" s="25"/>
      <c r="D175" s="27"/>
      <c r="E175" s="28">
        <f>((((B161+(B161*69.04%))*17%))*C161/30+(0.35%*B161))*C161/C161</f>
        <v>277.10703492000005</v>
      </c>
      <c r="F175" s="29"/>
      <c r="G175" s="57"/>
    </row>
    <row r="176" spans="1:7" s="40" customFormat="1" ht="13.15" customHeight="1" thickBot="1" x14ac:dyDescent="0.4">
      <c r="A176" s="33" t="s">
        <v>14</v>
      </c>
      <c r="B176" s="34">
        <f>ROUND(SUM(E161:E172)-E175,2)</f>
        <v>1328.35</v>
      </c>
      <c r="C176" s="35">
        <f>C138</f>
        <v>10</v>
      </c>
      <c r="D176" s="36"/>
      <c r="E176" s="34">
        <f>B176*C176%</f>
        <v>132.83500000000001</v>
      </c>
      <c r="F176" s="37"/>
      <c r="G176" s="60"/>
    </row>
    <row r="177" spans="1:7" s="40" customFormat="1" ht="13.15" customHeight="1" thickBot="1" x14ac:dyDescent="0.4">
      <c r="B177" s="47"/>
      <c r="F177" s="49"/>
    </row>
    <row r="178" spans="1:7" s="40" customFormat="1" ht="13.15" customHeight="1" x14ac:dyDescent="0.35">
      <c r="A178" s="89" t="s">
        <v>51</v>
      </c>
      <c r="B178" s="91" t="s">
        <v>0</v>
      </c>
      <c r="C178" s="93" t="s">
        <v>1</v>
      </c>
      <c r="D178" s="93" t="s">
        <v>2</v>
      </c>
      <c r="E178" s="85"/>
      <c r="F178" s="85"/>
      <c r="G178" s="87"/>
    </row>
    <row r="179" spans="1:7" s="40" customFormat="1" ht="27" customHeight="1" x14ac:dyDescent="0.35">
      <c r="A179" s="90"/>
      <c r="B179" s="92"/>
      <c r="C179" s="94"/>
      <c r="D179" s="94"/>
      <c r="E179" s="86"/>
      <c r="F179" s="86"/>
      <c r="G179" s="88"/>
    </row>
    <row r="180" spans="1:7" ht="13.15" customHeight="1" x14ac:dyDescent="0.25">
      <c r="A180" s="5" t="s">
        <v>3</v>
      </c>
      <c r="B180" s="50">
        <v>984.86</v>
      </c>
      <c r="C180" s="25">
        <f>C161</f>
        <v>30</v>
      </c>
      <c r="D180" s="25"/>
      <c r="E180" s="28">
        <f>B180*C180/30</f>
        <v>984.86</v>
      </c>
      <c r="F180" s="29" t="s">
        <v>4</v>
      </c>
      <c r="G180" s="30">
        <f>SUM(E180:E191)</f>
        <v>1659.6799999999998</v>
      </c>
    </row>
    <row r="181" spans="1:7" ht="13.15" customHeight="1" x14ac:dyDescent="0.35">
      <c r="A181" s="6" t="s">
        <v>5</v>
      </c>
      <c r="B181" s="42">
        <f>ROUND(B180*22%,2)</f>
        <v>216.67</v>
      </c>
      <c r="C181" s="25"/>
      <c r="D181" s="25"/>
      <c r="E181" s="28">
        <f>B181*C180/30</f>
        <v>216.67</v>
      </c>
      <c r="F181" s="29" t="s">
        <v>6</v>
      </c>
      <c r="G181" s="30">
        <f>SUM(E193:E195)</f>
        <v>428.78625847999996</v>
      </c>
    </row>
    <row r="182" spans="1:7" ht="13.15" customHeight="1" x14ac:dyDescent="0.35">
      <c r="A182" s="12" t="s">
        <v>31</v>
      </c>
      <c r="B182" s="43">
        <f>ROUND(B180/173*32.5%,2)</f>
        <v>1.85</v>
      </c>
      <c r="C182" s="25"/>
      <c r="D182" s="25">
        <f>D163</f>
        <v>0</v>
      </c>
      <c r="E182" s="28">
        <f>B182*D182</f>
        <v>0</v>
      </c>
      <c r="F182" s="29" t="s">
        <v>7</v>
      </c>
      <c r="G182" s="30">
        <f>G180-G181</f>
        <v>1230.8937415199998</v>
      </c>
    </row>
    <row r="183" spans="1:7" ht="13.15" customHeight="1" x14ac:dyDescent="0.35">
      <c r="A183" s="12" t="s">
        <v>30</v>
      </c>
      <c r="B183" s="43">
        <f>ROUND(B180/173*107.5%,2)</f>
        <v>6.12</v>
      </c>
      <c r="C183" s="25"/>
      <c r="D183" s="25">
        <f t="shared" ref="D183:D187" si="18">D164</f>
        <v>0</v>
      </c>
      <c r="E183" s="28">
        <f>B183*D183</f>
        <v>0</v>
      </c>
      <c r="F183" s="29"/>
      <c r="G183" s="30"/>
    </row>
    <row r="184" spans="1:7" ht="13.15" customHeight="1" x14ac:dyDescent="0.35">
      <c r="A184" s="12" t="s">
        <v>29</v>
      </c>
      <c r="B184" s="43">
        <f>ROUND(B180/173*132.5%,2)</f>
        <v>7.54</v>
      </c>
      <c r="C184" s="25"/>
      <c r="D184" s="25">
        <f t="shared" si="18"/>
        <v>0</v>
      </c>
      <c r="E184" s="28">
        <f t="shared" ref="E184:E185" si="19">B184*D184</f>
        <v>0</v>
      </c>
      <c r="F184" s="29"/>
      <c r="G184" s="30"/>
    </row>
    <row r="185" spans="1:7" ht="13.15" customHeight="1" x14ac:dyDescent="0.35">
      <c r="A185" s="6" t="s">
        <v>28</v>
      </c>
      <c r="B185" s="43">
        <f>ROUND(B180/173*157.5%,2)</f>
        <v>8.9700000000000006</v>
      </c>
      <c r="C185" s="25"/>
      <c r="D185" s="25">
        <f t="shared" si="18"/>
        <v>0</v>
      </c>
      <c r="E185" s="28">
        <f t="shared" si="19"/>
        <v>0</v>
      </c>
      <c r="F185" s="29"/>
      <c r="G185" s="57"/>
    </row>
    <row r="186" spans="1:7" ht="13.15" customHeight="1" x14ac:dyDescent="0.35">
      <c r="A186" s="6" t="s">
        <v>27</v>
      </c>
      <c r="B186" s="43">
        <f>ROUND(B180/173*207.5%,2)</f>
        <v>11.81</v>
      </c>
      <c r="C186" s="25"/>
      <c r="D186" s="25">
        <f t="shared" si="18"/>
        <v>0</v>
      </c>
      <c r="E186" s="28">
        <f>B186*D186*8</f>
        <v>0</v>
      </c>
      <c r="F186" s="29"/>
      <c r="G186" s="31"/>
    </row>
    <row r="187" spans="1:7" ht="13.15" customHeight="1" x14ac:dyDescent="0.35">
      <c r="A187" s="14" t="s">
        <v>26</v>
      </c>
      <c r="B187" s="43">
        <f>ROUND(B180/25*75%,2)</f>
        <v>29.55</v>
      </c>
      <c r="C187" s="25"/>
      <c r="D187" s="25">
        <f t="shared" si="18"/>
        <v>0</v>
      </c>
      <c r="E187" s="28">
        <f>B187*D187</f>
        <v>0</v>
      </c>
      <c r="F187" s="29"/>
      <c r="G187" s="30"/>
    </row>
    <row r="188" spans="1:7" ht="13.15" customHeight="1" x14ac:dyDescent="0.35">
      <c r="A188" s="6" t="s">
        <v>8</v>
      </c>
      <c r="B188" s="28">
        <f>ROUND(B180*5%,2)</f>
        <v>49.24</v>
      </c>
      <c r="C188" s="25"/>
      <c r="D188" s="25"/>
      <c r="E188" s="28">
        <f>B188*C180/30</f>
        <v>49.24</v>
      </c>
      <c r="F188" s="29"/>
      <c r="G188" s="57"/>
    </row>
    <row r="189" spans="1:7" ht="13.15" customHeight="1" x14ac:dyDescent="0.35">
      <c r="A189" s="6" t="s">
        <v>25</v>
      </c>
      <c r="B189" s="7">
        <f>B180/173*0.94</f>
        <v>5.3512624277456649</v>
      </c>
      <c r="C189" s="25"/>
      <c r="D189" s="25">
        <f t="shared" ref="D189" si="20">D170</f>
        <v>0</v>
      </c>
      <c r="E189" s="28">
        <f>B189*D189</f>
        <v>0</v>
      </c>
      <c r="F189" s="29"/>
      <c r="G189" s="57"/>
    </row>
    <row r="190" spans="1:7" ht="13.15" customHeight="1" x14ac:dyDescent="0.35">
      <c r="A190" s="6" t="s">
        <v>10</v>
      </c>
      <c r="B190" s="28">
        <f>ROUND(B180*6%,2)</f>
        <v>59.09</v>
      </c>
      <c r="C190" s="25"/>
      <c r="D190" s="25"/>
      <c r="E190" s="28">
        <f>B190*C180/30</f>
        <v>59.09</v>
      </c>
      <c r="F190" s="29"/>
      <c r="G190" s="57"/>
    </row>
    <row r="191" spans="1:7" ht="13.15" customHeight="1" x14ac:dyDescent="0.25">
      <c r="A191" s="16" t="s">
        <v>11</v>
      </c>
      <c r="B191" s="28">
        <f>ROUND((B180+B188+B190)*8/25,2)</f>
        <v>349.82</v>
      </c>
      <c r="C191" s="25"/>
      <c r="D191" s="25"/>
      <c r="E191" s="28">
        <f>B191*C180/30</f>
        <v>349.82</v>
      </c>
      <c r="F191" s="29"/>
      <c r="G191" s="57"/>
    </row>
    <row r="192" spans="1:7" ht="13.15" customHeight="1" x14ac:dyDescent="0.35">
      <c r="A192" s="26"/>
      <c r="B192" s="28"/>
      <c r="C192" s="25"/>
      <c r="D192" s="27"/>
      <c r="E192" s="28"/>
      <c r="F192" s="29"/>
      <c r="G192" s="57"/>
    </row>
    <row r="193" spans="1:7" ht="13.15" customHeight="1" x14ac:dyDescent="0.35">
      <c r="A193" s="26" t="s">
        <v>12</v>
      </c>
      <c r="B193" s="28">
        <v>5</v>
      </c>
      <c r="C193" s="25"/>
      <c r="D193" s="27"/>
      <c r="E193" s="28">
        <f>5*C180/C180</f>
        <v>5</v>
      </c>
      <c r="F193" s="29"/>
      <c r="G193" s="57"/>
    </row>
    <row r="194" spans="1:7" ht="13.15" customHeight="1" x14ac:dyDescent="0.25">
      <c r="A194" s="32" t="s">
        <v>13</v>
      </c>
      <c r="B194" s="28">
        <f>ROUND((B180*169.04%)*17%+(0.35%*B180),2)</f>
        <v>286.45999999999998</v>
      </c>
      <c r="C194" s="25"/>
      <c r="D194" s="27"/>
      <c r="E194" s="28">
        <f>((((B180+(B180*69.04%))*17%))*C180/30+(0.35%*B180))*C180/C180</f>
        <v>286.46425847999996</v>
      </c>
      <c r="F194" s="29"/>
      <c r="G194" s="57"/>
    </row>
    <row r="195" spans="1:7" ht="13.15" customHeight="1" thickBot="1" x14ac:dyDescent="0.4">
      <c r="A195" s="33" t="s">
        <v>14</v>
      </c>
      <c r="B195" s="34">
        <f>ROUND(SUM(E180:E191)-E194,2)</f>
        <v>1373.22</v>
      </c>
      <c r="C195" s="35">
        <f>C157</f>
        <v>10</v>
      </c>
      <c r="D195" s="36"/>
      <c r="E195" s="34">
        <f>B195*C195%</f>
        <v>137.322</v>
      </c>
      <c r="F195" s="37"/>
      <c r="G195" s="60"/>
    </row>
  </sheetData>
  <sheetProtection algorithmName="SHA-512" hashValue="6W3fsl0yFumjKkAWj4JgxAmRONiZ7PGqe7uCYwGmGFVBBJDdOprRIffWp35IjBo8r9E/IiGgGkKNMUohhrXnvA==" saltValue="x59voCmyBTnmW6P8GNygMg==" spinCount="100000" sheet="1" selectLockedCells="1"/>
  <mergeCells count="68">
    <mergeCell ref="A1:G1"/>
    <mergeCell ref="A2:G2"/>
    <mergeCell ref="A3:G3"/>
    <mergeCell ref="A4:G4"/>
    <mergeCell ref="A24:A25"/>
    <mergeCell ref="B24:B25"/>
    <mergeCell ref="C24:C25"/>
    <mergeCell ref="D24:D25"/>
    <mergeCell ref="E24:E25"/>
    <mergeCell ref="F24:F25"/>
    <mergeCell ref="G24:G25"/>
    <mergeCell ref="I42:K43"/>
    <mergeCell ref="A44:A45"/>
    <mergeCell ref="B44:B45"/>
    <mergeCell ref="C44:C45"/>
    <mergeCell ref="D44:D45"/>
    <mergeCell ref="E44:E45"/>
    <mergeCell ref="F44:F45"/>
    <mergeCell ref="G44:G45"/>
    <mergeCell ref="G64:G65"/>
    <mergeCell ref="A83:A84"/>
    <mergeCell ref="B83:B84"/>
    <mergeCell ref="C83:C84"/>
    <mergeCell ref="D83:D84"/>
    <mergeCell ref="E83:E84"/>
    <mergeCell ref="F83:F84"/>
    <mergeCell ref="G83:G84"/>
    <mergeCell ref="A64:A65"/>
    <mergeCell ref="B64:B65"/>
    <mergeCell ref="C64:C65"/>
    <mergeCell ref="D64:D65"/>
    <mergeCell ref="E64:E65"/>
    <mergeCell ref="F64:F65"/>
    <mergeCell ref="G102:G103"/>
    <mergeCell ref="A121:A122"/>
    <mergeCell ref="B121:B122"/>
    <mergeCell ref="C121:C122"/>
    <mergeCell ref="D121:D122"/>
    <mergeCell ref="E121:E122"/>
    <mergeCell ref="F121:F122"/>
    <mergeCell ref="G121:G122"/>
    <mergeCell ref="A102:A103"/>
    <mergeCell ref="B102:B103"/>
    <mergeCell ref="C102:C103"/>
    <mergeCell ref="D102:D103"/>
    <mergeCell ref="E102:E103"/>
    <mergeCell ref="F102:F103"/>
    <mergeCell ref="G140:G141"/>
    <mergeCell ref="A159:A160"/>
    <mergeCell ref="B159:B160"/>
    <mergeCell ref="C159:C160"/>
    <mergeCell ref="D159:D160"/>
    <mergeCell ref="E159:E160"/>
    <mergeCell ref="F159:F160"/>
    <mergeCell ref="G159:G160"/>
    <mergeCell ref="A140:A141"/>
    <mergeCell ref="B140:B141"/>
    <mergeCell ref="C140:C141"/>
    <mergeCell ref="D140:D141"/>
    <mergeCell ref="E140:E141"/>
    <mergeCell ref="F140:F141"/>
    <mergeCell ref="G178:G179"/>
    <mergeCell ref="A178:A179"/>
    <mergeCell ref="B178:B179"/>
    <mergeCell ref="C178:C179"/>
    <mergeCell ref="D178:D179"/>
    <mergeCell ref="E178:E179"/>
    <mergeCell ref="F178:F179"/>
  </mergeCells>
  <pageMargins left="0.75" right="0.75" top="1" bottom="0.98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46"/>
  <sheetViews>
    <sheetView tabSelected="1" zoomScale="70" zoomScaleNormal="70" zoomScaleSheetLayoutView="100" workbookViewId="0">
      <selection activeCell="C11" sqref="C11"/>
    </sheetView>
  </sheetViews>
  <sheetFormatPr defaultColWidth="8.81640625" defaultRowHeight="13.15" customHeight="1" x14ac:dyDescent="0.35"/>
  <cols>
    <col min="1" max="1" width="26.7265625" style="3" customWidth="1"/>
    <col min="2" max="2" width="15" style="23" customWidth="1"/>
    <col min="3" max="3" width="7.7265625" style="3" customWidth="1"/>
    <col min="4" max="4" width="10.1796875" style="3" customWidth="1"/>
    <col min="5" max="5" width="8.453125" style="3" customWidth="1"/>
    <col min="6" max="6" width="18.81640625" style="24" customWidth="1"/>
    <col min="7" max="7" width="25.1796875" style="59" customWidth="1"/>
    <col min="8" max="8" width="2.81640625" style="3" customWidth="1"/>
    <col min="9" max="9" width="54.453125" style="3" customWidth="1"/>
    <col min="10" max="10" width="13.453125" style="3" customWidth="1"/>
    <col min="11" max="11" width="8.81640625" style="3"/>
    <col min="12" max="12" width="10.54296875" style="3" bestFit="1" customWidth="1"/>
    <col min="13" max="225" width="8.81640625" style="3"/>
    <col min="226" max="226" width="25.26953125" style="3" customWidth="1"/>
    <col min="227" max="227" width="10.453125" style="3" customWidth="1"/>
    <col min="228" max="228" width="7.7265625" style="3" customWidth="1"/>
    <col min="229" max="229" width="10.1796875" style="3" customWidth="1"/>
    <col min="230" max="230" width="8.453125" style="3" customWidth="1"/>
    <col min="231" max="231" width="18.81640625" style="3" customWidth="1"/>
    <col min="232" max="232" width="9.81640625" style="3" customWidth="1"/>
    <col min="233" max="233" width="8.7265625" style="3" customWidth="1"/>
    <col min="234" max="234" width="29.26953125" style="3" customWidth="1"/>
    <col min="235" max="235" width="10.26953125" style="3" customWidth="1"/>
    <col min="236" max="238" width="8.81640625" style="3" customWidth="1"/>
    <col min="239" max="239" width="9.1796875" style="3" customWidth="1"/>
    <col min="240" max="240" width="20.26953125" style="3" customWidth="1"/>
    <col min="241" max="481" width="8.81640625" style="3"/>
    <col min="482" max="482" width="25.26953125" style="3" customWidth="1"/>
    <col min="483" max="483" width="10.453125" style="3" customWidth="1"/>
    <col min="484" max="484" width="7.7265625" style="3" customWidth="1"/>
    <col min="485" max="485" width="10.1796875" style="3" customWidth="1"/>
    <col min="486" max="486" width="8.453125" style="3" customWidth="1"/>
    <col min="487" max="487" width="18.81640625" style="3" customWidth="1"/>
    <col min="488" max="488" width="9.81640625" style="3" customWidth="1"/>
    <col min="489" max="489" width="8.7265625" style="3" customWidth="1"/>
    <col min="490" max="490" width="29.26953125" style="3" customWidth="1"/>
    <col min="491" max="491" width="10.26953125" style="3" customWidth="1"/>
    <col min="492" max="494" width="8.81640625" style="3" customWidth="1"/>
    <col min="495" max="495" width="9.1796875" style="3" customWidth="1"/>
    <col min="496" max="496" width="20.26953125" style="3" customWidth="1"/>
    <col min="497" max="737" width="8.81640625" style="3"/>
    <col min="738" max="738" width="25.26953125" style="3" customWidth="1"/>
    <col min="739" max="739" width="10.453125" style="3" customWidth="1"/>
    <col min="740" max="740" width="7.7265625" style="3" customWidth="1"/>
    <col min="741" max="741" width="10.1796875" style="3" customWidth="1"/>
    <col min="742" max="742" width="8.453125" style="3" customWidth="1"/>
    <col min="743" max="743" width="18.81640625" style="3" customWidth="1"/>
    <col min="744" max="744" width="9.81640625" style="3" customWidth="1"/>
    <col min="745" max="745" width="8.7265625" style="3" customWidth="1"/>
    <col min="746" max="746" width="29.26953125" style="3" customWidth="1"/>
    <col min="747" max="747" width="10.26953125" style="3" customWidth="1"/>
    <col min="748" max="750" width="8.81640625" style="3" customWidth="1"/>
    <col min="751" max="751" width="9.1796875" style="3" customWidth="1"/>
    <col min="752" max="752" width="20.26953125" style="3" customWidth="1"/>
    <col min="753" max="993" width="8.81640625" style="3"/>
    <col min="994" max="994" width="25.26953125" style="3" customWidth="1"/>
    <col min="995" max="995" width="10.453125" style="3" customWidth="1"/>
    <col min="996" max="996" width="7.7265625" style="3" customWidth="1"/>
    <col min="997" max="997" width="10.1796875" style="3" customWidth="1"/>
    <col min="998" max="998" width="8.453125" style="3" customWidth="1"/>
    <col min="999" max="999" width="18.81640625" style="3" customWidth="1"/>
    <col min="1000" max="1000" width="9.81640625" style="3" customWidth="1"/>
    <col min="1001" max="1001" width="8.7265625" style="3" customWidth="1"/>
    <col min="1002" max="1002" width="29.26953125" style="3" customWidth="1"/>
    <col min="1003" max="1003" width="10.26953125" style="3" customWidth="1"/>
    <col min="1004" max="1006" width="8.81640625" style="3" customWidth="1"/>
    <col min="1007" max="1007" width="9.1796875" style="3" customWidth="1"/>
    <col min="1008" max="1008" width="20.26953125" style="3" customWidth="1"/>
    <col min="1009" max="1249" width="8.81640625" style="3"/>
    <col min="1250" max="1250" width="25.26953125" style="3" customWidth="1"/>
    <col min="1251" max="1251" width="10.453125" style="3" customWidth="1"/>
    <col min="1252" max="1252" width="7.7265625" style="3" customWidth="1"/>
    <col min="1253" max="1253" width="10.1796875" style="3" customWidth="1"/>
    <col min="1254" max="1254" width="8.453125" style="3" customWidth="1"/>
    <col min="1255" max="1255" width="18.81640625" style="3" customWidth="1"/>
    <col min="1256" max="1256" width="9.81640625" style="3" customWidth="1"/>
    <col min="1257" max="1257" width="8.7265625" style="3" customWidth="1"/>
    <col min="1258" max="1258" width="29.26953125" style="3" customWidth="1"/>
    <col min="1259" max="1259" width="10.26953125" style="3" customWidth="1"/>
    <col min="1260" max="1262" width="8.81640625" style="3" customWidth="1"/>
    <col min="1263" max="1263" width="9.1796875" style="3" customWidth="1"/>
    <col min="1264" max="1264" width="20.26953125" style="3" customWidth="1"/>
    <col min="1265" max="1505" width="8.81640625" style="3"/>
    <col min="1506" max="1506" width="25.26953125" style="3" customWidth="1"/>
    <col min="1507" max="1507" width="10.453125" style="3" customWidth="1"/>
    <col min="1508" max="1508" width="7.7265625" style="3" customWidth="1"/>
    <col min="1509" max="1509" width="10.1796875" style="3" customWidth="1"/>
    <col min="1510" max="1510" width="8.453125" style="3" customWidth="1"/>
    <col min="1511" max="1511" width="18.81640625" style="3" customWidth="1"/>
    <col min="1512" max="1512" width="9.81640625" style="3" customWidth="1"/>
    <col min="1513" max="1513" width="8.7265625" style="3" customWidth="1"/>
    <col min="1514" max="1514" width="29.26953125" style="3" customWidth="1"/>
    <col min="1515" max="1515" width="10.26953125" style="3" customWidth="1"/>
    <col min="1516" max="1518" width="8.81640625" style="3" customWidth="1"/>
    <col min="1519" max="1519" width="9.1796875" style="3" customWidth="1"/>
    <col min="1520" max="1520" width="20.26953125" style="3" customWidth="1"/>
    <col min="1521" max="1761" width="8.81640625" style="3"/>
    <col min="1762" max="1762" width="25.26953125" style="3" customWidth="1"/>
    <col min="1763" max="1763" width="10.453125" style="3" customWidth="1"/>
    <col min="1764" max="1764" width="7.7265625" style="3" customWidth="1"/>
    <col min="1765" max="1765" width="10.1796875" style="3" customWidth="1"/>
    <col min="1766" max="1766" width="8.453125" style="3" customWidth="1"/>
    <col min="1767" max="1767" width="18.81640625" style="3" customWidth="1"/>
    <col min="1768" max="1768" width="9.81640625" style="3" customWidth="1"/>
    <col min="1769" max="1769" width="8.7265625" style="3" customWidth="1"/>
    <col min="1770" max="1770" width="29.26953125" style="3" customWidth="1"/>
    <col min="1771" max="1771" width="10.26953125" style="3" customWidth="1"/>
    <col min="1772" max="1774" width="8.81640625" style="3" customWidth="1"/>
    <col min="1775" max="1775" width="9.1796875" style="3" customWidth="1"/>
    <col min="1776" max="1776" width="20.26953125" style="3" customWidth="1"/>
    <col min="1777" max="2017" width="8.81640625" style="3"/>
    <col min="2018" max="2018" width="25.26953125" style="3" customWidth="1"/>
    <col min="2019" max="2019" width="10.453125" style="3" customWidth="1"/>
    <col min="2020" max="2020" width="7.7265625" style="3" customWidth="1"/>
    <col min="2021" max="2021" width="10.1796875" style="3" customWidth="1"/>
    <col min="2022" max="2022" width="8.453125" style="3" customWidth="1"/>
    <col min="2023" max="2023" width="18.81640625" style="3" customWidth="1"/>
    <col min="2024" max="2024" width="9.81640625" style="3" customWidth="1"/>
    <col min="2025" max="2025" width="8.7265625" style="3" customWidth="1"/>
    <col min="2026" max="2026" width="29.26953125" style="3" customWidth="1"/>
    <col min="2027" max="2027" width="10.26953125" style="3" customWidth="1"/>
    <col min="2028" max="2030" width="8.81640625" style="3" customWidth="1"/>
    <col min="2031" max="2031" width="9.1796875" style="3" customWidth="1"/>
    <col min="2032" max="2032" width="20.26953125" style="3" customWidth="1"/>
    <col min="2033" max="2273" width="8.81640625" style="3"/>
    <col min="2274" max="2274" width="25.26953125" style="3" customWidth="1"/>
    <col min="2275" max="2275" width="10.453125" style="3" customWidth="1"/>
    <col min="2276" max="2276" width="7.7265625" style="3" customWidth="1"/>
    <col min="2277" max="2277" width="10.1796875" style="3" customWidth="1"/>
    <col min="2278" max="2278" width="8.453125" style="3" customWidth="1"/>
    <col min="2279" max="2279" width="18.81640625" style="3" customWidth="1"/>
    <col min="2280" max="2280" width="9.81640625" style="3" customWidth="1"/>
    <col min="2281" max="2281" width="8.7265625" style="3" customWidth="1"/>
    <col min="2282" max="2282" width="29.26953125" style="3" customWidth="1"/>
    <col min="2283" max="2283" width="10.26953125" style="3" customWidth="1"/>
    <col min="2284" max="2286" width="8.81640625" style="3" customWidth="1"/>
    <col min="2287" max="2287" width="9.1796875" style="3" customWidth="1"/>
    <col min="2288" max="2288" width="20.26953125" style="3" customWidth="1"/>
    <col min="2289" max="2529" width="8.81640625" style="3"/>
    <col min="2530" max="2530" width="25.26953125" style="3" customWidth="1"/>
    <col min="2531" max="2531" width="10.453125" style="3" customWidth="1"/>
    <col min="2532" max="2532" width="7.7265625" style="3" customWidth="1"/>
    <col min="2533" max="2533" width="10.1796875" style="3" customWidth="1"/>
    <col min="2534" max="2534" width="8.453125" style="3" customWidth="1"/>
    <col min="2535" max="2535" width="18.81640625" style="3" customWidth="1"/>
    <col min="2536" max="2536" width="9.81640625" style="3" customWidth="1"/>
    <col min="2537" max="2537" width="8.7265625" style="3" customWidth="1"/>
    <col min="2538" max="2538" width="29.26953125" style="3" customWidth="1"/>
    <col min="2539" max="2539" width="10.26953125" style="3" customWidth="1"/>
    <col min="2540" max="2542" width="8.81640625" style="3" customWidth="1"/>
    <col min="2543" max="2543" width="9.1796875" style="3" customWidth="1"/>
    <col min="2544" max="2544" width="20.26953125" style="3" customWidth="1"/>
    <col min="2545" max="2785" width="8.81640625" style="3"/>
    <col min="2786" max="2786" width="25.26953125" style="3" customWidth="1"/>
    <col min="2787" max="2787" width="10.453125" style="3" customWidth="1"/>
    <col min="2788" max="2788" width="7.7265625" style="3" customWidth="1"/>
    <col min="2789" max="2789" width="10.1796875" style="3" customWidth="1"/>
    <col min="2790" max="2790" width="8.453125" style="3" customWidth="1"/>
    <col min="2791" max="2791" width="18.81640625" style="3" customWidth="1"/>
    <col min="2792" max="2792" width="9.81640625" style="3" customWidth="1"/>
    <col min="2793" max="2793" width="8.7265625" style="3" customWidth="1"/>
    <col min="2794" max="2794" width="29.26953125" style="3" customWidth="1"/>
    <col min="2795" max="2795" width="10.26953125" style="3" customWidth="1"/>
    <col min="2796" max="2798" width="8.81640625" style="3" customWidth="1"/>
    <col min="2799" max="2799" width="9.1796875" style="3" customWidth="1"/>
    <col min="2800" max="2800" width="20.26953125" style="3" customWidth="1"/>
    <col min="2801" max="3041" width="8.81640625" style="3"/>
    <col min="3042" max="3042" width="25.26953125" style="3" customWidth="1"/>
    <col min="3043" max="3043" width="10.453125" style="3" customWidth="1"/>
    <col min="3044" max="3044" width="7.7265625" style="3" customWidth="1"/>
    <col min="3045" max="3045" width="10.1796875" style="3" customWidth="1"/>
    <col min="3046" max="3046" width="8.453125" style="3" customWidth="1"/>
    <col min="3047" max="3047" width="18.81640625" style="3" customWidth="1"/>
    <col min="3048" max="3048" width="9.81640625" style="3" customWidth="1"/>
    <col min="3049" max="3049" width="8.7265625" style="3" customWidth="1"/>
    <col min="3050" max="3050" width="29.26953125" style="3" customWidth="1"/>
    <col min="3051" max="3051" width="10.26953125" style="3" customWidth="1"/>
    <col min="3052" max="3054" width="8.81640625" style="3" customWidth="1"/>
    <col min="3055" max="3055" width="9.1796875" style="3" customWidth="1"/>
    <col min="3056" max="3056" width="20.26953125" style="3" customWidth="1"/>
    <col min="3057" max="3297" width="8.81640625" style="3"/>
    <col min="3298" max="3298" width="25.26953125" style="3" customWidth="1"/>
    <col min="3299" max="3299" width="10.453125" style="3" customWidth="1"/>
    <col min="3300" max="3300" width="7.7265625" style="3" customWidth="1"/>
    <col min="3301" max="3301" width="10.1796875" style="3" customWidth="1"/>
    <col min="3302" max="3302" width="8.453125" style="3" customWidth="1"/>
    <col min="3303" max="3303" width="18.81640625" style="3" customWidth="1"/>
    <col min="3304" max="3304" width="9.81640625" style="3" customWidth="1"/>
    <col min="3305" max="3305" width="8.7265625" style="3" customWidth="1"/>
    <col min="3306" max="3306" width="29.26953125" style="3" customWidth="1"/>
    <col min="3307" max="3307" width="10.26953125" style="3" customWidth="1"/>
    <col min="3308" max="3310" width="8.81640625" style="3" customWidth="1"/>
    <col min="3311" max="3311" width="9.1796875" style="3" customWidth="1"/>
    <col min="3312" max="3312" width="20.26953125" style="3" customWidth="1"/>
    <col min="3313" max="3553" width="8.81640625" style="3"/>
    <col min="3554" max="3554" width="25.26953125" style="3" customWidth="1"/>
    <col min="3555" max="3555" width="10.453125" style="3" customWidth="1"/>
    <col min="3556" max="3556" width="7.7265625" style="3" customWidth="1"/>
    <col min="3557" max="3557" width="10.1796875" style="3" customWidth="1"/>
    <col min="3558" max="3558" width="8.453125" style="3" customWidth="1"/>
    <col min="3559" max="3559" width="18.81640625" style="3" customWidth="1"/>
    <col min="3560" max="3560" width="9.81640625" style="3" customWidth="1"/>
    <col min="3561" max="3561" width="8.7265625" style="3" customWidth="1"/>
    <col min="3562" max="3562" width="29.26953125" style="3" customWidth="1"/>
    <col min="3563" max="3563" width="10.26953125" style="3" customWidth="1"/>
    <col min="3564" max="3566" width="8.81640625" style="3" customWidth="1"/>
    <col min="3567" max="3567" width="9.1796875" style="3" customWidth="1"/>
    <col min="3568" max="3568" width="20.26953125" style="3" customWidth="1"/>
    <col min="3569" max="3809" width="8.81640625" style="3"/>
    <col min="3810" max="3810" width="25.26953125" style="3" customWidth="1"/>
    <col min="3811" max="3811" width="10.453125" style="3" customWidth="1"/>
    <col min="3812" max="3812" width="7.7265625" style="3" customWidth="1"/>
    <col min="3813" max="3813" width="10.1796875" style="3" customWidth="1"/>
    <col min="3814" max="3814" width="8.453125" style="3" customWidth="1"/>
    <col min="3815" max="3815" width="18.81640625" style="3" customWidth="1"/>
    <col min="3816" max="3816" width="9.81640625" style="3" customWidth="1"/>
    <col min="3817" max="3817" width="8.7265625" style="3" customWidth="1"/>
    <col min="3818" max="3818" width="29.26953125" style="3" customWidth="1"/>
    <col min="3819" max="3819" width="10.26953125" style="3" customWidth="1"/>
    <col min="3820" max="3822" width="8.81640625" style="3" customWidth="1"/>
    <col min="3823" max="3823" width="9.1796875" style="3" customWidth="1"/>
    <col min="3824" max="3824" width="20.26953125" style="3" customWidth="1"/>
    <col min="3825" max="4065" width="8.81640625" style="3"/>
    <col min="4066" max="4066" width="25.26953125" style="3" customWidth="1"/>
    <col min="4067" max="4067" width="10.453125" style="3" customWidth="1"/>
    <col min="4068" max="4068" width="7.7265625" style="3" customWidth="1"/>
    <col min="4069" max="4069" width="10.1796875" style="3" customWidth="1"/>
    <col min="4070" max="4070" width="8.453125" style="3" customWidth="1"/>
    <col min="4071" max="4071" width="18.81640625" style="3" customWidth="1"/>
    <col min="4072" max="4072" width="9.81640625" style="3" customWidth="1"/>
    <col min="4073" max="4073" width="8.7265625" style="3" customWidth="1"/>
    <col min="4074" max="4074" width="29.26953125" style="3" customWidth="1"/>
    <col min="4075" max="4075" width="10.26953125" style="3" customWidth="1"/>
    <col min="4076" max="4078" width="8.81640625" style="3" customWidth="1"/>
    <col min="4079" max="4079" width="9.1796875" style="3" customWidth="1"/>
    <col min="4080" max="4080" width="20.26953125" style="3" customWidth="1"/>
    <col min="4081" max="4321" width="8.81640625" style="3"/>
    <col min="4322" max="4322" width="25.26953125" style="3" customWidth="1"/>
    <col min="4323" max="4323" width="10.453125" style="3" customWidth="1"/>
    <col min="4324" max="4324" width="7.7265625" style="3" customWidth="1"/>
    <col min="4325" max="4325" width="10.1796875" style="3" customWidth="1"/>
    <col min="4326" max="4326" width="8.453125" style="3" customWidth="1"/>
    <col min="4327" max="4327" width="18.81640625" style="3" customWidth="1"/>
    <col min="4328" max="4328" width="9.81640625" style="3" customWidth="1"/>
    <col min="4329" max="4329" width="8.7265625" style="3" customWidth="1"/>
    <col min="4330" max="4330" width="29.26953125" style="3" customWidth="1"/>
    <col min="4331" max="4331" width="10.26953125" style="3" customWidth="1"/>
    <col min="4332" max="4334" width="8.81640625" style="3" customWidth="1"/>
    <col min="4335" max="4335" width="9.1796875" style="3" customWidth="1"/>
    <col min="4336" max="4336" width="20.26953125" style="3" customWidth="1"/>
    <col min="4337" max="4577" width="8.81640625" style="3"/>
    <col min="4578" max="4578" width="25.26953125" style="3" customWidth="1"/>
    <col min="4579" max="4579" width="10.453125" style="3" customWidth="1"/>
    <col min="4580" max="4580" width="7.7265625" style="3" customWidth="1"/>
    <col min="4581" max="4581" width="10.1796875" style="3" customWidth="1"/>
    <col min="4582" max="4582" width="8.453125" style="3" customWidth="1"/>
    <col min="4583" max="4583" width="18.81640625" style="3" customWidth="1"/>
    <col min="4584" max="4584" width="9.81640625" style="3" customWidth="1"/>
    <col min="4585" max="4585" width="8.7265625" style="3" customWidth="1"/>
    <col min="4586" max="4586" width="29.26953125" style="3" customWidth="1"/>
    <col min="4587" max="4587" width="10.26953125" style="3" customWidth="1"/>
    <col min="4588" max="4590" width="8.81640625" style="3" customWidth="1"/>
    <col min="4591" max="4591" width="9.1796875" style="3" customWidth="1"/>
    <col min="4592" max="4592" width="20.26953125" style="3" customWidth="1"/>
    <col min="4593" max="4833" width="8.81640625" style="3"/>
    <col min="4834" max="4834" width="25.26953125" style="3" customWidth="1"/>
    <col min="4835" max="4835" width="10.453125" style="3" customWidth="1"/>
    <col min="4836" max="4836" width="7.7265625" style="3" customWidth="1"/>
    <col min="4837" max="4837" width="10.1796875" style="3" customWidth="1"/>
    <col min="4838" max="4838" width="8.453125" style="3" customWidth="1"/>
    <col min="4839" max="4839" width="18.81640625" style="3" customWidth="1"/>
    <col min="4840" max="4840" width="9.81640625" style="3" customWidth="1"/>
    <col min="4841" max="4841" width="8.7265625" style="3" customWidth="1"/>
    <col min="4842" max="4842" width="29.26953125" style="3" customWidth="1"/>
    <col min="4843" max="4843" width="10.26953125" style="3" customWidth="1"/>
    <col min="4844" max="4846" width="8.81640625" style="3" customWidth="1"/>
    <col min="4847" max="4847" width="9.1796875" style="3" customWidth="1"/>
    <col min="4848" max="4848" width="20.26953125" style="3" customWidth="1"/>
    <col min="4849" max="5089" width="8.81640625" style="3"/>
    <col min="5090" max="5090" width="25.26953125" style="3" customWidth="1"/>
    <col min="5091" max="5091" width="10.453125" style="3" customWidth="1"/>
    <col min="5092" max="5092" width="7.7265625" style="3" customWidth="1"/>
    <col min="5093" max="5093" width="10.1796875" style="3" customWidth="1"/>
    <col min="5094" max="5094" width="8.453125" style="3" customWidth="1"/>
    <col min="5095" max="5095" width="18.81640625" style="3" customWidth="1"/>
    <col min="5096" max="5096" width="9.81640625" style="3" customWidth="1"/>
    <col min="5097" max="5097" width="8.7265625" style="3" customWidth="1"/>
    <col min="5098" max="5098" width="29.26953125" style="3" customWidth="1"/>
    <col min="5099" max="5099" width="10.26953125" style="3" customWidth="1"/>
    <col min="5100" max="5102" width="8.81640625" style="3" customWidth="1"/>
    <col min="5103" max="5103" width="9.1796875" style="3" customWidth="1"/>
    <col min="5104" max="5104" width="20.26953125" style="3" customWidth="1"/>
    <col min="5105" max="5345" width="8.81640625" style="3"/>
    <col min="5346" max="5346" width="25.26953125" style="3" customWidth="1"/>
    <col min="5347" max="5347" width="10.453125" style="3" customWidth="1"/>
    <col min="5348" max="5348" width="7.7265625" style="3" customWidth="1"/>
    <col min="5349" max="5349" width="10.1796875" style="3" customWidth="1"/>
    <col min="5350" max="5350" width="8.453125" style="3" customWidth="1"/>
    <col min="5351" max="5351" width="18.81640625" style="3" customWidth="1"/>
    <col min="5352" max="5352" width="9.81640625" style="3" customWidth="1"/>
    <col min="5353" max="5353" width="8.7265625" style="3" customWidth="1"/>
    <col min="5354" max="5354" width="29.26953125" style="3" customWidth="1"/>
    <col min="5355" max="5355" width="10.26953125" style="3" customWidth="1"/>
    <col min="5356" max="5358" width="8.81640625" style="3" customWidth="1"/>
    <col min="5359" max="5359" width="9.1796875" style="3" customWidth="1"/>
    <col min="5360" max="5360" width="20.26953125" style="3" customWidth="1"/>
    <col min="5361" max="5601" width="8.81640625" style="3"/>
    <col min="5602" max="5602" width="25.26953125" style="3" customWidth="1"/>
    <col min="5603" max="5603" width="10.453125" style="3" customWidth="1"/>
    <col min="5604" max="5604" width="7.7265625" style="3" customWidth="1"/>
    <col min="5605" max="5605" width="10.1796875" style="3" customWidth="1"/>
    <col min="5606" max="5606" width="8.453125" style="3" customWidth="1"/>
    <col min="5607" max="5607" width="18.81640625" style="3" customWidth="1"/>
    <col min="5608" max="5608" width="9.81640625" style="3" customWidth="1"/>
    <col min="5609" max="5609" width="8.7265625" style="3" customWidth="1"/>
    <col min="5610" max="5610" width="29.26953125" style="3" customWidth="1"/>
    <col min="5611" max="5611" width="10.26953125" style="3" customWidth="1"/>
    <col min="5612" max="5614" width="8.81640625" style="3" customWidth="1"/>
    <col min="5615" max="5615" width="9.1796875" style="3" customWidth="1"/>
    <col min="5616" max="5616" width="20.26953125" style="3" customWidth="1"/>
    <col min="5617" max="5857" width="8.81640625" style="3"/>
    <col min="5858" max="5858" width="25.26953125" style="3" customWidth="1"/>
    <col min="5859" max="5859" width="10.453125" style="3" customWidth="1"/>
    <col min="5860" max="5860" width="7.7265625" style="3" customWidth="1"/>
    <col min="5861" max="5861" width="10.1796875" style="3" customWidth="1"/>
    <col min="5862" max="5862" width="8.453125" style="3" customWidth="1"/>
    <col min="5863" max="5863" width="18.81640625" style="3" customWidth="1"/>
    <col min="5864" max="5864" width="9.81640625" style="3" customWidth="1"/>
    <col min="5865" max="5865" width="8.7265625" style="3" customWidth="1"/>
    <col min="5866" max="5866" width="29.26953125" style="3" customWidth="1"/>
    <col min="5867" max="5867" width="10.26953125" style="3" customWidth="1"/>
    <col min="5868" max="5870" width="8.81640625" style="3" customWidth="1"/>
    <col min="5871" max="5871" width="9.1796875" style="3" customWidth="1"/>
    <col min="5872" max="5872" width="20.26953125" style="3" customWidth="1"/>
    <col min="5873" max="6113" width="8.81640625" style="3"/>
    <col min="6114" max="6114" width="25.26953125" style="3" customWidth="1"/>
    <col min="6115" max="6115" width="10.453125" style="3" customWidth="1"/>
    <col min="6116" max="6116" width="7.7265625" style="3" customWidth="1"/>
    <col min="6117" max="6117" width="10.1796875" style="3" customWidth="1"/>
    <col min="6118" max="6118" width="8.453125" style="3" customWidth="1"/>
    <col min="6119" max="6119" width="18.81640625" style="3" customWidth="1"/>
    <col min="6120" max="6120" width="9.81640625" style="3" customWidth="1"/>
    <col min="6121" max="6121" width="8.7265625" style="3" customWidth="1"/>
    <col min="6122" max="6122" width="29.26953125" style="3" customWidth="1"/>
    <col min="6123" max="6123" width="10.26953125" style="3" customWidth="1"/>
    <col min="6124" max="6126" width="8.81640625" style="3" customWidth="1"/>
    <col min="6127" max="6127" width="9.1796875" style="3" customWidth="1"/>
    <col min="6128" max="6128" width="20.26953125" style="3" customWidth="1"/>
    <col min="6129" max="6369" width="8.81640625" style="3"/>
    <col min="6370" max="6370" width="25.26953125" style="3" customWidth="1"/>
    <col min="6371" max="6371" width="10.453125" style="3" customWidth="1"/>
    <col min="6372" max="6372" width="7.7265625" style="3" customWidth="1"/>
    <col min="6373" max="6373" width="10.1796875" style="3" customWidth="1"/>
    <col min="6374" max="6374" width="8.453125" style="3" customWidth="1"/>
    <col min="6375" max="6375" width="18.81640625" style="3" customWidth="1"/>
    <col min="6376" max="6376" width="9.81640625" style="3" customWidth="1"/>
    <col min="6377" max="6377" width="8.7265625" style="3" customWidth="1"/>
    <col min="6378" max="6378" width="29.26953125" style="3" customWidth="1"/>
    <col min="6379" max="6379" width="10.26953125" style="3" customWidth="1"/>
    <col min="6380" max="6382" width="8.81640625" style="3" customWidth="1"/>
    <col min="6383" max="6383" width="9.1796875" style="3" customWidth="1"/>
    <col min="6384" max="6384" width="20.26953125" style="3" customWidth="1"/>
    <col min="6385" max="6625" width="8.81640625" style="3"/>
    <col min="6626" max="6626" width="25.26953125" style="3" customWidth="1"/>
    <col min="6627" max="6627" width="10.453125" style="3" customWidth="1"/>
    <col min="6628" max="6628" width="7.7265625" style="3" customWidth="1"/>
    <col min="6629" max="6629" width="10.1796875" style="3" customWidth="1"/>
    <col min="6630" max="6630" width="8.453125" style="3" customWidth="1"/>
    <col min="6631" max="6631" width="18.81640625" style="3" customWidth="1"/>
    <col min="6632" max="6632" width="9.81640625" style="3" customWidth="1"/>
    <col min="6633" max="6633" width="8.7265625" style="3" customWidth="1"/>
    <col min="6634" max="6634" width="29.26953125" style="3" customWidth="1"/>
    <col min="6635" max="6635" width="10.26953125" style="3" customWidth="1"/>
    <col min="6636" max="6638" width="8.81640625" style="3" customWidth="1"/>
    <col min="6639" max="6639" width="9.1796875" style="3" customWidth="1"/>
    <col min="6640" max="6640" width="20.26953125" style="3" customWidth="1"/>
    <col min="6641" max="6881" width="8.81640625" style="3"/>
    <col min="6882" max="6882" width="25.26953125" style="3" customWidth="1"/>
    <col min="6883" max="6883" width="10.453125" style="3" customWidth="1"/>
    <col min="6884" max="6884" width="7.7265625" style="3" customWidth="1"/>
    <col min="6885" max="6885" width="10.1796875" style="3" customWidth="1"/>
    <col min="6886" max="6886" width="8.453125" style="3" customWidth="1"/>
    <col min="6887" max="6887" width="18.81640625" style="3" customWidth="1"/>
    <col min="6888" max="6888" width="9.81640625" style="3" customWidth="1"/>
    <col min="6889" max="6889" width="8.7265625" style="3" customWidth="1"/>
    <col min="6890" max="6890" width="29.26953125" style="3" customWidth="1"/>
    <col min="6891" max="6891" width="10.26953125" style="3" customWidth="1"/>
    <col min="6892" max="6894" width="8.81640625" style="3" customWidth="1"/>
    <col min="6895" max="6895" width="9.1796875" style="3" customWidth="1"/>
    <col min="6896" max="6896" width="20.26953125" style="3" customWidth="1"/>
    <col min="6897" max="7137" width="8.81640625" style="3"/>
    <col min="7138" max="7138" width="25.26953125" style="3" customWidth="1"/>
    <col min="7139" max="7139" width="10.453125" style="3" customWidth="1"/>
    <col min="7140" max="7140" width="7.7265625" style="3" customWidth="1"/>
    <col min="7141" max="7141" width="10.1796875" style="3" customWidth="1"/>
    <col min="7142" max="7142" width="8.453125" style="3" customWidth="1"/>
    <col min="7143" max="7143" width="18.81640625" style="3" customWidth="1"/>
    <col min="7144" max="7144" width="9.81640625" style="3" customWidth="1"/>
    <col min="7145" max="7145" width="8.7265625" style="3" customWidth="1"/>
    <col min="7146" max="7146" width="29.26953125" style="3" customWidth="1"/>
    <col min="7147" max="7147" width="10.26953125" style="3" customWidth="1"/>
    <col min="7148" max="7150" width="8.81640625" style="3" customWidth="1"/>
    <col min="7151" max="7151" width="9.1796875" style="3" customWidth="1"/>
    <col min="7152" max="7152" width="20.26953125" style="3" customWidth="1"/>
    <col min="7153" max="7393" width="8.81640625" style="3"/>
    <col min="7394" max="7394" width="25.26953125" style="3" customWidth="1"/>
    <col min="7395" max="7395" width="10.453125" style="3" customWidth="1"/>
    <col min="7396" max="7396" width="7.7265625" style="3" customWidth="1"/>
    <col min="7397" max="7397" width="10.1796875" style="3" customWidth="1"/>
    <col min="7398" max="7398" width="8.453125" style="3" customWidth="1"/>
    <col min="7399" max="7399" width="18.81640625" style="3" customWidth="1"/>
    <col min="7400" max="7400" width="9.81640625" style="3" customWidth="1"/>
    <col min="7401" max="7401" width="8.7265625" style="3" customWidth="1"/>
    <col min="7402" max="7402" width="29.26953125" style="3" customWidth="1"/>
    <col min="7403" max="7403" width="10.26953125" style="3" customWidth="1"/>
    <col min="7404" max="7406" width="8.81640625" style="3" customWidth="1"/>
    <col min="7407" max="7407" width="9.1796875" style="3" customWidth="1"/>
    <col min="7408" max="7408" width="20.26953125" style="3" customWidth="1"/>
    <col min="7409" max="7649" width="8.81640625" style="3"/>
    <col min="7650" max="7650" width="25.26953125" style="3" customWidth="1"/>
    <col min="7651" max="7651" width="10.453125" style="3" customWidth="1"/>
    <col min="7652" max="7652" width="7.7265625" style="3" customWidth="1"/>
    <col min="7653" max="7653" width="10.1796875" style="3" customWidth="1"/>
    <col min="7654" max="7654" width="8.453125" style="3" customWidth="1"/>
    <col min="7655" max="7655" width="18.81640625" style="3" customWidth="1"/>
    <col min="7656" max="7656" width="9.81640625" style="3" customWidth="1"/>
    <col min="7657" max="7657" width="8.7265625" style="3" customWidth="1"/>
    <col min="7658" max="7658" width="29.26953125" style="3" customWidth="1"/>
    <col min="7659" max="7659" width="10.26953125" style="3" customWidth="1"/>
    <col min="7660" max="7662" width="8.81640625" style="3" customWidth="1"/>
    <col min="7663" max="7663" width="9.1796875" style="3" customWidth="1"/>
    <col min="7664" max="7664" width="20.26953125" style="3" customWidth="1"/>
    <col min="7665" max="7905" width="8.81640625" style="3"/>
    <col min="7906" max="7906" width="25.26953125" style="3" customWidth="1"/>
    <col min="7907" max="7907" width="10.453125" style="3" customWidth="1"/>
    <col min="7908" max="7908" width="7.7265625" style="3" customWidth="1"/>
    <col min="7909" max="7909" width="10.1796875" style="3" customWidth="1"/>
    <col min="7910" max="7910" width="8.453125" style="3" customWidth="1"/>
    <col min="7911" max="7911" width="18.81640625" style="3" customWidth="1"/>
    <col min="7912" max="7912" width="9.81640625" style="3" customWidth="1"/>
    <col min="7913" max="7913" width="8.7265625" style="3" customWidth="1"/>
    <col min="7914" max="7914" width="29.26953125" style="3" customWidth="1"/>
    <col min="7915" max="7915" width="10.26953125" style="3" customWidth="1"/>
    <col min="7916" max="7918" width="8.81640625" style="3" customWidth="1"/>
    <col min="7919" max="7919" width="9.1796875" style="3" customWidth="1"/>
    <col min="7920" max="7920" width="20.26953125" style="3" customWidth="1"/>
    <col min="7921" max="8161" width="8.81640625" style="3"/>
    <col min="8162" max="8162" width="25.26953125" style="3" customWidth="1"/>
    <col min="8163" max="8163" width="10.453125" style="3" customWidth="1"/>
    <col min="8164" max="8164" width="7.7265625" style="3" customWidth="1"/>
    <col min="8165" max="8165" width="10.1796875" style="3" customWidth="1"/>
    <col min="8166" max="8166" width="8.453125" style="3" customWidth="1"/>
    <col min="8167" max="8167" width="18.81640625" style="3" customWidth="1"/>
    <col min="8168" max="8168" width="9.81640625" style="3" customWidth="1"/>
    <col min="8169" max="8169" width="8.7265625" style="3" customWidth="1"/>
    <col min="8170" max="8170" width="29.26953125" style="3" customWidth="1"/>
    <col min="8171" max="8171" width="10.26953125" style="3" customWidth="1"/>
    <col min="8172" max="8174" width="8.81640625" style="3" customWidth="1"/>
    <col min="8175" max="8175" width="9.1796875" style="3" customWidth="1"/>
    <col min="8176" max="8176" width="20.26953125" style="3" customWidth="1"/>
    <col min="8177" max="8417" width="8.81640625" style="3"/>
    <col min="8418" max="8418" width="25.26953125" style="3" customWidth="1"/>
    <col min="8419" max="8419" width="10.453125" style="3" customWidth="1"/>
    <col min="8420" max="8420" width="7.7265625" style="3" customWidth="1"/>
    <col min="8421" max="8421" width="10.1796875" style="3" customWidth="1"/>
    <col min="8422" max="8422" width="8.453125" style="3" customWidth="1"/>
    <col min="8423" max="8423" width="18.81640625" style="3" customWidth="1"/>
    <col min="8424" max="8424" width="9.81640625" style="3" customWidth="1"/>
    <col min="8425" max="8425" width="8.7265625" style="3" customWidth="1"/>
    <col min="8426" max="8426" width="29.26953125" style="3" customWidth="1"/>
    <col min="8427" max="8427" width="10.26953125" style="3" customWidth="1"/>
    <col min="8428" max="8430" width="8.81640625" style="3" customWidth="1"/>
    <col min="8431" max="8431" width="9.1796875" style="3" customWidth="1"/>
    <col min="8432" max="8432" width="20.26953125" style="3" customWidth="1"/>
    <col min="8433" max="8673" width="8.81640625" style="3"/>
    <col min="8674" max="8674" width="25.26953125" style="3" customWidth="1"/>
    <col min="8675" max="8675" width="10.453125" style="3" customWidth="1"/>
    <col min="8676" max="8676" width="7.7265625" style="3" customWidth="1"/>
    <col min="8677" max="8677" width="10.1796875" style="3" customWidth="1"/>
    <col min="8678" max="8678" width="8.453125" style="3" customWidth="1"/>
    <col min="8679" max="8679" width="18.81640625" style="3" customWidth="1"/>
    <col min="8680" max="8680" width="9.81640625" style="3" customWidth="1"/>
    <col min="8681" max="8681" width="8.7265625" style="3" customWidth="1"/>
    <col min="8682" max="8682" width="29.26953125" style="3" customWidth="1"/>
    <col min="8683" max="8683" width="10.26953125" style="3" customWidth="1"/>
    <col min="8684" max="8686" width="8.81640625" style="3" customWidth="1"/>
    <col min="8687" max="8687" width="9.1796875" style="3" customWidth="1"/>
    <col min="8688" max="8688" width="20.26953125" style="3" customWidth="1"/>
    <col min="8689" max="8929" width="8.81640625" style="3"/>
    <col min="8930" max="8930" width="25.26953125" style="3" customWidth="1"/>
    <col min="8931" max="8931" width="10.453125" style="3" customWidth="1"/>
    <col min="8932" max="8932" width="7.7265625" style="3" customWidth="1"/>
    <col min="8933" max="8933" width="10.1796875" style="3" customWidth="1"/>
    <col min="8934" max="8934" width="8.453125" style="3" customWidth="1"/>
    <col min="8935" max="8935" width="18.81640625" style="3" customWidth="1"/>
    <col min="8936" max="8936" width="9.81640625" style="3" customWidth="1"/>
    <col min="8937" max="8937" width="8.7265625" style="3" customWidth="1"/>
    <col min="8938" max="8938" width="29.26953125" style="3" customWidth="1"/>
    <col min="8939" max="8939" width="10.26953125" style="3" customWidth="1"/>
    <col min="8940" max="8942" width="8.81640625" style="3" customWidth="1"/>
    <col min="8943" max="8943" width="9.1796875" style="3" customWidth="1"/>
    <col min="8944" max="8944" width="20.26953125" style="3" customWidth="1"/>
    <col min="8945" max="9185" width="8.81640625" style="3"/>
    <col min="9186" max="9186" width="25.26953125" style="3" customWidth="1"/>
    <col min="9187" max="9187" width="10.453125" style="3" customWidth="1"/>
    <col min="9188" max="9188" width="7.7265625" style="3" customWidth="1"/>
    <col min="9189" max="9189" width="10.1796875" style="3" customWidth="1"/>
    <col min="9190" max="9190" width="8.453125" style="3" customWidth="1"/>
    <col min="9191" max="9191" width="18.81640625" style="3" customWidth="1"/>
    <col min="9192" max="9192" width="9.81640625" style="3" customWidth="1"/>
    <col min="9193" max="9193" width="8.7265625" style="3" customWidth="1"/>
    <col min="9194" max="9194" width="29.26953125" style="3" customWidth="1"/>
    <col min="9195" max="9195" width="10.26953125" style="3" customWidth="1"/>
    <col min="9196" max="9198" width="8.81640625" style="3" customWidth="1"/>
    <col min="9199" max="9199" width="9.1796875" style="3" customWidth="1"/>
    <col min="9200" max="9200" width="20.26953125" style="3" customWidth="1"/>
    <col min="9201" max="9441" width="8.81640625" style="3"/>
    <col min="9442" max="9442" width="25.26953125" style="3" customWidth="1"/>
    <col min="9443" max="9443" width="10.453125" style="3" customWidth="1"/>
    <col min="9444" max="9444" width="7.7265625" style="3" customWidth="1"/>
    <col min="9445" max="9445" width="10.1796875" style="3" customWidth="1"/>
    <col min="9446" max="9446" width="8.453125" style="3" customWidth="1"/>
    <col min="9447" max="9447" width="18.81640625" style="3" customWidth="1"/>
    <col min="9448" max="9448" width="9.81640625" style="3" customWidth="1"/>
    <col min="9449" max="9449" width="8.7265625" style="3" customWidth="1"/>
    <col min="9450" max="9450" width="29.26953125" style="3" customWidth="1"/>
    <col min="9451" max="9451" width="10.26953125" style="3" customWidth="1"/>
    <col min="9452" max="9454" width="8.81640625" style="3" customWidth="1"/>
    <col min="9455" max="9455" width="9.1796875" style="3" customWidth="1"/>
    <col min="9456" max="9456" width="20.26953125" style="3" customWidth="1"/>
    <col min="9457" max="9697" width="8.81640625" style="3"/>
    <col min="9698" max="9698" width="25.26953125" style="3" customWidth="1"/>
    <col min="9699" max="9699" width="10.453125" style="3" customWidth="1"/>
    <col min="9700" max="9700" width="7.7265625" style="3" customWidth="1"/>
    <col min="9701" max="9701" width="10.1796875" style="3" customWidth="1"/>
    <col min="9702" max="9702" width="8.453125" style="3" customWidth="1"/>
    <col min="9703" max="9703" width="18.81640625" style="3" customWidth="1"/>
    <col min="9704" max="9704" width="9.81640625" style="3" customWidth="1"/>
    <col min="9705" max="9705" width="8.7265625" style="3" customWidth="1"/>
    <col min="9706" max="9706" width="29.26953125" style="3" customWidth="1"/>
    <col min="9707" max="9707" width="10.26953125" style="3" customWidth="1"/>
    <col min="9708" max="9710" width="8.81640625" style="3" customWidth="1"/>
    <col min="9711" max="9711" width="9.1796875" style="3" customWidth="1"/>
    <col min="9712" max="9712" width="20.26953125" style="3" customWidth="1"/>
    <col min="9713" max="9953" width="8.81640625" style="3"/>
    <col min="9954" max="9954" width="25.26953125" style="3" customWidth="1"/>
    <col min="9955" max="9955" width="10.453125" style="3" customWidth="1"/>
    <col min="9956" max="9956" width="7.7265625" style="3" customWidth="1"/>
    <col min="9957" max="9957" width="10.1796875" style="3" customWidth="1"/>
    <col min="9958" max="9958" width="8.453125" style="3" customWidth="1"/>
    <col min="9959" max="9959" width="18.81640625" style="3" customWidth="1"/>
    <col min="9960" max="9960" width="9.81640625" style="3" customWidth="1"/>
    <col min="9961" max="9961" width="8.7265625" style="3" customWidth="1"/>
    <col min="9962" max="9962" width="29.26953125" style="3" customWidth="1"/>
    <col min="9963" max="9963" width="10.26953125" style="3" customWidth="1"/>
    <col min="9964" max="9966" width="8.81640625" style="3" customWidth="1"/>
    <col min="9967" max="9967" width="9.1796875" style="3" customWidth="1"/>
    <col min="9968" max="9968" width="20.26953125" style="3" customWidth="1"/>
    <col min="9969" max="10209" width="8.81640625" style="3"/>
    <col min="10210" max="10210" width="25.26953125" style="3" customWidth="1"/>
    <col min="10211" max="10211" width="10.453125" style="3" customWidth="1"/>
    <col min="10212" max="10212" width="7.7265625" style="3" customWidth="1"/>
    <col min="10213" max="10213" width="10.1796875" style="3" customWidth="1"/>
    <col min="10214" max="10214" width="8.453125" style="3" customWidth="1"/>
    <col min="10215" max="10215" width="18.81640625" style="3" customWidth="1"/>
    <col min="10216" max="10216" width="9.81640625" style="3" customWidth="1"/>
    <col min="10217" max="10217" width="8.7265625" style="3" customWidth="1"/>
    <col min="10218" max="10218" width="29.26953125" style="3" customWidth="1"/>
    <col min="10219" max="10219" width="10.26953125" style="3" customWidth="1"/>
    <col min="10220" max="10222" width="8.81640625" style="3" customWidth="1"/>
    <col min="10223" max="10223" width="9.1796875" style="3" customWidth="1"/>
    <col min="10224" max="10224" width="20.26953125" style="3" customWidth="1"/>
    <col min="10225" max="10465" width="8.81640625" style="3"/>
    <col min="10466" max="10466" width="25.26953125" style="3" customWidth="1"/>
    <col min="10467" max="10467" width="10.453125" style="3" customWidth="1"/>
    <col min="10468" max="10468" width="7.7265625" style="3" customWidth="1"/>
    <col min="10469" max="10469" width="10.1796875" style="3" customWidth="1"/>
    <col min="10470" max="10470" width="8.453125" style="3" customWidth="1"/>
    <col min="10471" max="10471" width="18.81640625" style="3" customWidth="1"/>
    <col min="10472" max="10472" width="9.81640625" style="3" customWidth="1"/>
    <col min="10473" max="10473" width="8.7265625" style="3" customWidth="1"/>
    <col min="10474" max="10474" width="29.26953125" style="3" customWidth="1"/>
    <col min="10475" max="10475" width="10.26953125" style="3" customWidth="1"/>
    <col min="10476" max="10478" width="8.81640625" style="3" customWidth="1"/>
    <col min="10479" max="10479" width="9.1796875" style="3" customWidth="1"/>
    <col min="10480" max="10480" width="20.26953125" style="3" customWidth="1"/>
    <col min="10481" max="10721" width="8.81640625" style="3"/>
    <col min="10722" max="10722" width="25.26953125" style="3" customWidth="1"/>
    <col min="10723" max="10723" width="10.453125" style="3" customWidth="1"/>
    <col min="10724" max="10724" width="7.7265625" style="3" customWidth="1"/>
    <col min="10725" max="10725" width="10.1796875" style="3" customWidth="1"/>
    <col min="10726" max="10726" width="8.453125" style="3" customWidth="1"/>
    <col min="10727" max="10727" width="18.81640625" style="3" customWidth="1"/>
    <col min="10728" max="10728" width="9.81640625" style="3" customWidth="1"/>
    <col min="10729" max="10729" width="8.7265625" style="3" customWidth="1"/>
    <col min="10730" max="10730" width="29.26953125" style="3" customWidth="1"/>
    <col min="10731" max="10731" width="10.26953125" style="3" customWidth="1"/>
    <col min="10732" max="10734" width="8.81640625" style="3" customWidth="1"/>
    <col min="10735" max="10735" width="9.1796875" style="3" customWidth="1"/>
    <col min="10736" max="10736" width="20.26953125" style="3" customWidth="1"/>
    <col min="10737" max="10977" width="8.81640625" style="3"/>
    <col min="10978" max="10978" width="25.26953125" style="3" customWidth="1"/>
    <col min="10979" max="10979" width="10.453125" style="3" customWidth="1"/>
    <col min="10980" max="10980" width="7.7265625" style="3" customWidth="1"/>
    <col min="10981" max="10981" width="10.1796875" style="3" customWidth="1"/>
    <col min="10982" max="10982" width="8.453125" style="3" customWidth="1"/>
    <col min="10983" max="10983" width="18.81640625" style="3" customWidth="1"/>
    <col min="10984" max="10984" width="9.81640625" style="3" customWidth="1"/>
    <col min="10985" max="10985" width="8.7265625" style="3" customWidth="1"/>
    <col min="10986" max="10986" width="29.26953125" style="3" customWidth="1"/>
    <col min="10987" max="10987" width="10.26953125" style="3" customWidth="1"/>
    <col min="10988" max="10990" width="8.81640625" style="3" customWidth="1"/>
    <col min="10991" max="10991" width="9.1796875" style="3" customWidth="1"/>
    <col min="10992" max="10992" width="20.26953125" style="3" customWidth="1"/>
    <col min="10993" max="11233" width="8.81640625" style="3"/>
    <col min="11234" max="11234" width="25.26953125" style="3" customWidth="1"/>
    <col min="11235" max="11235" width="10.453125" style="3" customWidth="1"/>
    <col min="11236" max="11236" width="7.7265625" style="3" customWidth="1"/>
    <col min="11237" max="11237" width="10.1796875" style="3" customWidth="1"/>
    <col min="11238" max="11238" width="8.453125" style="3" customWidth="1"/>
    <col min="11239" max="11239" width="18.81640625" style="3" customWidth="1"/>
    <col min="11240" max="11240" width="9.81640625" style="3" customWidth="1"/>
    <col min="11241" max="11241" width="8.7265625" style="3" customWidth="1"/>
    <col min="11242" max="11242" width="29.26953125" style="3" customWidth="1"/>
    <col min="11243" max="11243" width="10.26953125" style="3" customWidth="1"/>
    <col min="11244" max="11246" width="8.81640625" style="3" customWidth="1"/>
    <col min="11247" max="11247" width="9.1796875" style="3" customWidth="1"/>
    <col min="11248" max="11248" width="20.26953125" style="3" customWidth="1"/>
    <col min="11249" max="11489" width="8.81640625" style="3"/>
    <col min="11490" max="11490" width="25.26953125" style="3" customWidth="1"/>
    <col min="11491" max="11491" width="10.453125" style="3" customWidth="1"/>
    <col min="11492" max="11492" width="7.7265625" style="3" customWidth="1"/>
    <col min="11493" max="11493" width="10.1796875" style="3" customWidth="1"/>
    <col min="11494" max="11494" width="8.453125" style="3" customWidth="1"/>
    <col min="11495" max="11495" width="18.81640625" style="3" customWidth="1"/>
    <col min="11496" max="11496" width="9.81640625" style="3" customWidth="1"/>
    <col min="11497" max="11497" width="8.7265625" style="3" customWidth="1"/>
    <col min="11498" max="11498" width="29.26953125" style="3" customWidth="1"/>
    <col min="11499" max="11499" width="10.26953125" style="3" customWidth="1"/>
    <col min="11500" max="11502" width="8.81640625" style="3" customWidth="1"/>
    <col min="11503" max="11503" width="9.1796875" style="3" customWidth="1"/>
    <col min="11504" max="11504" width="20.26953125" style="3" customWidth="1"/>
    <col min="11505" max="11745" width="8.81640625" style="3"/>
    <col min="11746" max="11746" width="25.26953125" style="3" customWidth="1"/>
    <col min="11747" max="11747" width="10.453125" style="3" customWidth="1"/>
    <col min="11748" max="11748" width="7.7265625" style="3" customWidth="1"/>
    <col min="11749" max="11749" width="10.1796875" style="3" customWidth="1"/>
    <col min="11750" max="11750" width="8.453125" style="3" customWidth="1"/>
    <col min="11751" max="11751" width="18.81640625" style="3" customWidth="1"/>
    <col min="11752" max="11752" width="9.81640625" style="3" customWidth="1"/>
    <col min="11753" max="11753" width="8.7265625" style="3" customWidth="1"/>
    <col min="11754" max="11754" width="29.26953125" style="3" customWidth="1"/>
    <col min="11755" max="11755" width="10.26953125" style="3" customWidth="1"/>
    <col min="11756" max="11758" width="8.81640625" style="3" customWidth="1"/>
    <col min="11759" max="11759" width="9.1796875" style="3" customWidth="1"/>
    <col min="11760" max="11760" width="20.26953125" style="3" customWidth="1"/>
    <col min="11761" max="12001" width="8.81640625" style="3"/>
    <col min="12002" max="12002" width="25.26953125" style="3" customWidth="1"/>
    <col min="12003" max="12003" width="10.453125" style="3" customWidth="1"/>
    <col min="12004" max="12004" width="7.7265625" style="3" customWidth="1"/>
    <col min="12005" max="12005" width="10.1796875" style="3" customWidth="1"/>
    <col min="12006" max="12006" width="8.453125" style="3" customWidth="1"/>
    <col min="12007" max="12007" width="18.81640625" style="3" customWidth="1"/>
    <col min="12008" max="12008" width="9.81640625" style="3" customWidth="1"/>
    <col min="12009" max="12009" width="8.7265625" style="3" customWidth="1"/>
    <col min="12010" max="12010" width="29.26953125" style="3" customWidth="1"/>
    <col min="12011" max="12011" width="10.26953125" style="3" customWidth="1"/>
    <col min="12012" max="12014" width="8.81640625" style="3" customWidth="1"/>
    <col min="12015" max="12015" width="9.1796875" style="3" customWidth="1"/>
    <col min="12016" max="12016" width="20.26953125" style="3" customWidth="1"/>
    <col min="12017" max="12257" width="8.81640625" style="3"/>
    <col min="12258" max="12258" width="25.26953125" style="3" customWidth="1"/>
    <col min="12259" max="12259" width="10.453125" style="3" customWidth="1"/>
    <col min="12260" max="12260" width="7.7265625" style="3" customWidth="1"/>
    <col min="12261" max="12261" width="10.1796875" style="3" customWidth="1"/>
    <col min="12262" max="12262" width="8.453125" style="3" customWidth="1"/>
    <col min="12263" max="12263" width="18.81640625" style="3" customWidth="1"/>
    <col min="12264" max="12264" width="9.81640625" style="3" customWidth="1"/>
    <col min="12265" max="12265" width="8.7265625" style="3" customWidth="1"/>
    <col min="12266" max="12266" width="29.26953125" style="3" customWidth="1"/>
    <col min="12267" max="12267" width="10.26953125" style="3" customWidth="1"/>
    <col min="12268" max="12270" width="8.81640625" style="3" customWidth="1"/>
    <col min="12271" max="12271" width="9.1796875" style="3" customWidth="1"/>
    <col min="12272" max="12272" width="20.26953125" style="3" customWidth="1"/>
    <col min="12273" max="12513" width="8.81640625" style="3"/>
    <col min="12514" max="12514" width="25.26953125" style="3" customWidth="1"/>
    <col min="12515" max="12515" width="10.453125" style="3" customWidth="1"/>
    <col min="12516" max="12516" width="7.7265625" style="3" customWidth="1"/>
    <col min="12517" max="12517" width="10.1796875" style="3" customWidth="1"/>
    <col min="12518" max="12518" width="8.453125" style="3" customWidth="1"/>
    <col min="12519" max="12519" width="18.81640625" style="3" customWidth="1"/>
    <col min="12520" max="12520" width="9.81640625" style="3" customWidth="1"/>
    <col min="12521" max="12521" width="8.7265625" style="3" customWidth="1"/>
    <col min="12522" max="12522" width="29.26953125" style="3" customWidth="1"/>
    <col min="12523" max="12523" width="10.26953125" style="3" customWidth="1"/>
    <col min="12524" max="12526" width="8.81640625" style="3" customWidth="1"/>
    <col min="12527" max="12527" width="9.1796875" style="3" customWidth="1"/>
    <col min="12528" max="12528" width="20.26953125" style="3" customWidth="1"/>
    <col min="12529" max="12769" width="8.81640625" style="3"/>
    <col min="12770" max="12770" width="25.26953125" style="3" customWidth="1"/>
    <col min="12771" max="12771" width="10.453125" style="3" customWidth="1"/>
    <col min="12772" max="12772" width="7.7265625" style="3" customWidth="1"/>
    <col min="12773" max="12773" width="10.1796875" style="3" customWidth="1"/>
    <col min="12774" max="12774" width="8.453125" style="3" customWidth="1"/>
    <col min="12775" max="12775" width="18.81640625" style="3" customWidth="1"/>
    <col min="12776" max="12776" width="9.81640625" style="3" customWidth="1"/>
    <col min="12777" max="12777" width="8.7265625" style="3" customWidth="1"/>
    <col min="12778" max="12778" width="29.26953125" style="3" customWidth="1"/>
    <col min="12779" max="12779" width="10.26953125" style="3" customWidth="1"/>
    <col min="12780" max="12782" width="8.81640625" style="3" customWidth="1"/>
    <col min="12783" max="12783" width="9.1796875" style="3" customWidth="1"/>
    <col min="12784" max="12784" width="20.26953125" style="3" customWidth="1"/>
    <col min="12785" max="13025" width="8.81640625" style="3"/>
    <col min="13026" max="13026" width="25.26953125" style="3" customWidth="1"/>
    <col min="13027" max="13027" width="10.453125" style="3" customWidth="1"/>
    <col min="13028" max="13028" width="7.7265625" style="3" customWidth="1"/>
    <col min="13029" max="13029" width="10.1796875" style="3" customWidth="1"/>
    <col min="13030" max="13030" width="8.453125" style="3" customWidth="1"/>
    <col min="13031" max="13031" width="18.81640625" style="3" customWidth="1"/>
    <col min="13032" max="13032" width="9.81640625" style="3" customWidth="1"/>
    <col min="13033" max="13033" width="8.7265625" style="3" customWidth="1"/>
    <col min="13034" max="13034" width="29.26953125" style="3" customWidth="1"/>
    <col min="13035" max="13035" width="10.26953125" style="3" customWidth="1"/>
    <col min="13036" max="13038" width="8.81640625" style="3" customWidth="1"/>
    <col min="13039" max="13039" width="9.1796875" style="3" customWidth="1"/>
    <col min="13040" max="13040" width="20.26953125" style="3" customWidth="1"/>
    <col min="13041" max="13281" width="8.81640625" style="3"/>
    <col min="13282" max="13282" width="25.26953125" style="3" customWidth="1"/>
    <col min="13283" max="13283" width="10.453125" style="3" customWidth="1"/>
    <col min="13284" max="13284" width="7.7265625" style="3" customWidth="1"/>
    <col min="13285" max="13285" width="10.1796875" style="3" customWidth="1"/>
    <col min="13286" max="13286" width="8.453125" style="3" customWidth="1"/>
    <col min="13287" max="13287" width="18.81640625" style="3" customWidth="1"/>
    <col min="13288" max="13288" width="9.81640625" style="3" customWidth="1"/>
    <col min="13289" max="13289" width="8.7265625" style="3" customWidth="1"/>
    <col min="13290" max="13290" width="29.26953125" style="3" customWidth="1"/>
    <col min="13291" max="13291" width="10.26953125" style="3" customWidth="1"/>
    <col min="13292" max="13294" width="8.81640625" style="3" customWidth="1"/>
    <col min="13295" max="13295" width="9.1796875" style="3" customWidth="1"/>
    <col min="13296" max="13296" width="20.26953125" style="3" customWidth="1"/>
    <col min="13297" max="13537" width="8.81640625" style="3"/>
    <col min="13538" max="13538" width="25.26953125" style="3" customWidth="1"/>
    <col min="13539" max="13539" width="10.453125" style="3" customWidth="1"/>
    <col min="13540" max="13540" width="7.7265625" style="3" customWidth="1"/>
    <col min="13541" max="13541" width="10.1796875" style="3" customWidth="1"/>
    <col min="13542" max="13542" width="8.453125" style="3" customWidth="1"/>
    <col min="13543" max="13543" width="18.81640625" style="3" customWidth="1"/>
    <col min="13544" max="13544" width="9.81640625" style="3" customWidth="1"/>
    <col min="13545" max="13545" width="8.7265625" style="3" customWidth="1"/>
    <col min="13546" max="13546" width="29.26953125" style="3" customWidth="1"/>
    <col min="13547" max="13547" width="10.26953125" style="3" customWidth="1"/>
    <col min="13548" max="13550" width="8.81640625" style="3" customWidth="1"/>
    <col min="13551" max="13551" width="9.1796875" style="3" customWidth="1"/>
    <col min="13552" max="13552" width="20.26953125" style="3" customWidth="1"/>
    <col min="13553" max="13793" width="8.81640625" style="3"/>
    <col min="13794" max="13794" width="25.26953125" style="3" customWidth="1"/>
    <col min="13795" max="13795" width="10.453125" style="3" customWidth="1"/>
    <col min="13796" max="13796" width="7.7265625" style="3" customWidth="1"/>
    <col min="13797" max="13797" width="10.1796875" style="3" customWidth="1"/>
    <col min="13798" max="13798" width="8.453125" style="3" customWidth="1"/>
    <col min="13799" max="13799" width="18.81640625" style="3" customWidth="1"/>
    <col min="13800" max="13800" width="9.81640625" style="3" customWidth="1"/>
    <col min="13801" max="13801" width="8.7265625" style="3" customWidth="1"/>
    <col min="13802" max="13802" width="29.26953125" style="3" customWidth="1"/>
    <col min="13803" max="13803" width="10.26953125" style="3" customWidth="1"/>
    <col min="13804" max="13806" width="8.81640625" style="3" customWidth="1"/>
    <col min="13807" max="13807" width="9.1796875" style="3" customWidth="1"/>
    <col min="13808" max="13808" width="20.26953125" style="3" customWidth="1"/>
    <col min="13809" max="14049" width="8.81640625" style="3"/>
    <col min="14050" max="14050" width="25.26953125" style="3" customWidth="1"/>
    <col min="14051" max="14051" width="10.453125" style="3" customWidth="1"/>
    <col min="14052" max="14052" width="7.7265625" style="3" customWidth="1"/>
    <col min="14053" max="14053" width="10.1796875" style="3" customWidth="1"/>
    <col min="14054" max="14054" width="8.453125" style="3" customWidth="1"/>
    <col min="14055" max="14055" width="18.81640625" style="3" customWidth="1"/>
    <col min="14056" max="14056" width="9.81640625" style="3" customWidth="1"/>
    <col min="14057" max="14057" width="8.7265625" style="3" customWidth="1"/>
    <col min="14058" max="14058" width="29.26953125" style="3" customWidth="1"/>
    <col min="14059" max="14059" width="10.26953125" style="3" customWidth="1"/>
    <col min="14060" max="14062" width="8.81640625" style="3" customWidth="1"/>
    <col min="14063" max="14063" width="9.1796875" style="3" customWidth="1"/>
    <col min="14064" max="14064" width="20.26953125" style="3" customWidth="1"/>
    <col min="14065" max="14305" width="8.81640625" style="3"/>
    <col min="14306" max="14306" width="25.26953125" style="3" customWidth="1"/>
    <col min="14307" max="14307" width="10.453125" style="3" customWidth="1"/>
    <col min="14308" max="14308" width="7.7265625" style="3" customWidth="1"/>
    <col min="14309" max="14309" width="10.1796875" style="3" customWidth="1"/>
    <col min="14310" max="14310" width="8.453125" style="3" customWidth="1"/>
    <col min="14311" max="14311" width="18.81640625" style="3" customWidth="1"/>
    <col min="14312" max="14312" width="9.81640625" style="3" customWidth="1"/>
    <col min="14313" max="14313" width="8.7265625" style="3" customWidth="1"/>
    <col min="14314" max="14314" width="29.26953125" style="3" customWidth="1"/>
    <col min="14315" max="14315" width="10.26953125" style="3" customWidth="1"/>
    <col min="14316" max="14318" width="8.81640625" style="3" customWidth="1"/>
    <col min="14319" max="14319" width="9.1796875" style="3" customWidth="1"/>
    <col min="14320" max="14320" width="20.26953125" style="3" customWidth="1"/>
    <col min="14321" max="14561" width="8.81640625" style="3"/>
    <col min="14562" max="14562" width="25.26953125" style="3" customWidth="1"/>
    <col min="14563" max="14563" width="10.453125" style="3" customWidth="1"/>
    <col min="14564" max="14564" width="7.7265625" style="3" customWidth="1"/>
    <col min="14565" max="14565" width="10.1796875" style="3" customWidth="1"/>
    <col min="14566" max="14566" width="8.453125" style="3" customWidth="1"/>
    <col min="14567" max="14567" width="18.81640625" style="3" customWidth="1"/>
    <col min="14568" max="14568" width="9.81640625" style="3" customWidth="1"/>
    <col min="14569" max="14569" width="8.7265625" style="3" customWidth="1"/>
    <col min="14570" max="14570" width="29.26953125" style="3" customWidth="1"/>
    <col min="14571" max="14571" width="10.26953125" style="3" customWidth="1"/>
    <col min="14572" max="14574" width="8.81640625" style="3" customWidth="1"/>
    <col min="14575" max="14575" width="9.1796875" style="3" customWidth="1"/>
    <col min="14576" max="14576" width="20.26953125" style="3" customWidth="1"/>
    <col min="14577" max="14817" width="8.81640625" style="3"/>
    <col min="14818" max="14818" width="25.26953125" style="3" customWidth="1"/>
    <col min="14819" max="14819" width="10.453125" style="3" customWidth="1"/>
    <col min="14820" max="14820" width="7.7265625" style="3" customWidth="1"/>
    <col min="14821" max="14821" width="10.1796875" style="3" customWidth="1"/>
    <col min="14822" max="14822" width="8.453125" style="3" customWidth="1"/>
    <col min="14823" max="14823" width="18.81640625" style="3" customWidth="1"/>
    <col min="14824" max="14824" width="9.81640625" style="3" customWidth="1"/>
    <col min="14825" max="14825" width="8.7265625" style="3" customWidth="1"/>
    <col min="14826" max="14826" width="29.26953125" style="3" customWidth="1"/>
    <col min="14827" max="14827" width="10.26953125" style="3" customWidth="1"/>
    <col min="14828" max="14830" width="8.81640625" style="3" customWidth="1"/>
    <col min="14831" max="14831" width="9.1796875" style="3" customWidth="1"/>
    <col min="14832" max="14832" width="20.26953125" style="3" customWidth="1"/>
    <col min="14833" max="15073" width="8.81640625" style="3"/>
    <col min="15074" max="15074" width="25.26953125" style="3" customWidth="1"/>
    <col min="15075" max="15075" width="10.453125" style="3" customWidth="1"/>
    <col min="15076" max="15076" width="7.7265625" style="3" customWidth="1"/>
    <col min="15077" max="15077" width="10.1796875" style="3" customWidth="1"/>
    <col min="15078" max="15078" width="8.453125" style="3" customWidth="1"/>
    <col min="15079" max="15079" width="18.81640625" style="3" customWidth="1"/>
    <col min="15080" max="15080" width="9.81640625" style="3" customWidth="1"/>
    <col min="15081" max="15081" width="8.7265625" style="3" customWidth="1"/>
    <col min="15082" max="15082" width="29.26953125" style="3" customWidth="1"/>
    <col min="15083" max="15083" width="10.26953125" style="3" customWidth="1"/>
    <col min="15084" max="15086" width="8.81640625" style="3" customWidth="1"/>
    <col min="15087" max="15087" width="9.1796875" style="3" customWidth="1"/>
    <col min="15088" max="15088" width="20.26953125" style="3" customWidth="1"/>
    <col min="15089" max="15329" width="8.81640625" style="3"/>
    <col min="15330" max="15330" width="25.26953125" style="3" customWidth="1"/>
    <col min="15331" max="15331" width="10.453125" style="3" customWidth="1"/>
    <col min="15332" max="15332" width="7.7265625" style="3" customWidth="1"/>
    <col min="15333" max="15333" width="10.1796875" style="3" customWidth="1"/>
    <col min="15334" max="15334" width="8.453125" style="3" customWidth="1"/>
    <col min="15335" max="15335" width="18.81640625" style="3" customWidth="1"/>
    <col min="15336" max="15336" width="9.81640625" style="3" customWidth="1"/>
    <col min="15337" max="15337" width="8.7265625" style="3" customWidth="1"/>
    <col min="15338" max="15338" width="29.26953125" style="3" customWidth="1"/>
    <col min="15339" max="15339" width="10.26953125" style="3" customWidth="1"/>
    <col min="15340" max="15342" width="8.81640625" style="3" customWidth="1"/>
    <col min="15343" max="15343" width="9.1796875" style="3" customWidth="1"/>
    <col min="15344" max="15344" width="20.26953125" style="3" customWidth="1"/>
    <col min="15345" max="15585" width="8.81640625" style="3"/>
    <col min="15586" max="15586" width="25.26953125" style="3" customWidth="1"/>
    <col min="15587" max="15587" width="10.453125" style="3" customWidth="1"/>
    <col min="15588" max="15588" width="7.7265625" style="3" customWidth="1"/>
    <col min="15589" max="15589" width="10.1796875" style="3" customWidth="1"/>
    <col min="15590" max="15590" width="8.453125" style="3" customWidth="1"/>
    <col min="15591" max="15591" width="18.81640625" style="3" customWidth="1"/>
    <col min="15592" max="15592" width="9.81640625" style="3" customWidth="1"/>
    <col min="15593" max="15593" width="8.7265625" style="3" customWidth="1"/>
    <col min="15594" max="15594" width="29.26953125" style="3" customWidth="1"/>
    <col min="15595" max="15595" width="10.26953125" style="3" customWidth="1"/>
    <col min="15596" max="15598" width="8.81640625" style="3" customWidth="1"/>
    <col min="15599" max="15599" width="9.1796875" style="3" customWidth="1"/>
    <col min="15600" max="15600" width="20.26953125" style="3" customWidth="1"/>
    <col min="15601" max="15841" width="8.81640625" style="3"/>
    <col min="15842" max="15842" width="25.26953125" style="3" customWidth="1"/>
    <col min="15843" max="15843" width="10.453125" style="3" customWidth="1"/>
    <col min="15844" max="15844" width="7.7265625" style="3" customWidth="1"/>
    <col min="15845" max="15845" width="10.1796875" style="3" customWidth="1"/>
    <col min="15846" max="15846" width="8.453125" style="3" customWidth="1"/>
    <col min="15847" max="15847" width="18.81640625" style="3" customWidth="1"/>
    <col min="15848" max="15848" width="9.81640625" style="3" customWidth="1"/>
    <col min="15849" max="15849" width="8.7265625" style="3" customWidth="1"/>
    <col min="15850" max="15850" width="29.26953125" style="3" customWidth="1"/>
    <col min="15851" max="15851" width="10.26953125" style="3" customWidth="1"/>
    <col min="15852" max="15854" width="8.81640625" style="3" customWidth="1"/>
    <col min="15855" max="15855" width="9.1796875" style="3" customWidth="1"/>
    <col min="15856" max="15856" width="20.26953125" style="3" customWidth="1"/>
    <col min="15857" max="16097" width="8.81640625" style="3"/>
    <col min="16098" max="16098" width="25.26953125" style="3" customWidth="1"/>
    <col min="16099" max="16099" width="10.453125" style="3" customWidth="1"/>
    <col min="16100" max="16100" width="7.7265625" style="3" customWidth="1"/>
    <col min="16101" max="16101" width="10.1796875" style="3" customWidth="1"/>
    <col min="16102" max="16102" width="8.453125" style="3" customWidth="1"/>
    <col min="16103" max="16103" width="18.81640625" style="3" customWidth="1"/>
    <col min="16104" max="16104" width="9.81640625" style="3" customWidth="1"/>
    <col min="16105" max="16105" width="8.7265625" style="3" customWidth="1"/>
    <col min="16106" max="16106" width="29.26953125" style="3" customWidth="1"/>
    <col min="16107" max="16107" width="10.26953125" style="3" customWidth="1"/>
    <col min="16108" max="16110" width="8.81640625" style="3" customWidth="1"/>
    <col min="16111" max="16111" width="9.1796875" style="3" customWidth="1"/>
    <col min="16112" max="16112" width="20.26953125" style="3" customWidth="1"/>
    <col min="16113" max="16384" width="8.81640625" style="3"/>
  </cols>
  <sheetData>
    <row r="1" spans="1:16" ht="15.75" customHeight="1" x14ac:dyDescent="0.35">
      <c r="A1" s="99" t="s">
        <v>24</v>
      </c>
      <c r="B1" s="99"/>
      <c r="C1" s="99"/>
      <c r="D1" s="99"/>
      <c r="E1" s="99"/>
      <c r="F1" s="99"/>
      <c r="G1" s="99"/>
    </row>
    <row r="2" spans="1:16" ht="18" customHeight="1" x14ac:dyDescent="0.35">
      <c r="A2" s="99" t="s">
        <v>19</v>
      </c>
      <c r="B2" s="99"/>
      <c r="C2" s="99"/>
      <c r="D2" s="99"/>
      <c r="E2" s="99"/>
      <c r="F2" s="99"/>
      <c r="G2" s="99"/>
    </row>
    <row r="3" spans="1:16" ht="15" customHeight="1" thickBot="1" x14ac:dyDescent="0.4">
      <c r="A3" s="99" t="s">
        <v>21</v>
      </c>
      <c r="B3" s="99"/>
      <c r="C3" s="99"/>
      <c r="D3" s="99"/>
      <c r="E3" s="99"/>
      <c r="F3" s="99"/>
      <c r="G3" s="99"/>
    </row>
    <row r="4" spans="1:16" ht="16.5" customHeight="1" thickBot="1" x14ac:dyDescent="0.4">
      <c r="A4" s="99" t="s">
        <v>20</v>
      </c>
      <c r="B4" s="99"/>
      <c r="C4" s="99"/>
      <c r="D4" s="99"/>
      <c r="E4" s="99"/>
      <c r="F4" s="99"/>
      <c r="G4" s="99"/>
      <c r="I4" s="81"/>
      <c r="J4" s="83" t="s">
        <v>41</v>
      </c>
    </row>
    <row r="5" spans="1:16" ht="13" customHeight="1" thickBot="1" x14ac:dyDescent="0.4">
      <c r="A5" s="116" t="s">
        <v>44</v>
      </c>
      <c r="B5" s="118" t="s">
        <v>0</v>
      </c>
      <c r="C5" s="108" t="s">
        <v>1</v>
      </c>
      <c r="D5" s="108" t="s">
        <v>2</v>
      </c>
      <c r="E5" s="110"/>
      <c r="F5" s="110"/>
      <c r="G5" s="112"/>
      <c r="I5" s="82" t="s">
        <v>22</v>
      </c>
      <c r="J5" s="82" t="s">
        <v>40</v>
      </c>
    </row>
    <row r="6" spans="1:16" ht="13" customHeight="1" thickBot="1" x14ac:dyDescent="0.4">
      <c r="A6" s="117"/>
      <c r="B6" s="119"/>
      <c r="C6" s="109"/>
      <c r="D6" s="109"/>
      <c r="E6" s="111"/>
      <c r="F6" s="111"/>
      <c r="G6" s="113"/>
      <c r="I6" s="79" t="s">
        <v>34</v>
      </c>
      <c r="J6" s="80">
        <f>G9</f>
        <v>3479.9876552799988</v>
      </c>
      <c r="K6" s="63"/>
      <c r="L6" s="63"/>
    </row>
    <row r="7" spans="1:16" ht="13" customHeight="1" thickBot="1" x14ac:dyDescent="0.3">
      <c r="A7" s="17" t="s">
        <v>3</v>
      </c>
      <c r="B7" s="64">
        <f>'ΕΔΡΑ 010123 300923'!B6</f>
        <v>2214.6</v>
      </c>
      <c r="C7" s="1">
        <v>30</v>
      </c>
      <c r="D7" s="6"/>
      <c r="E7" s="7">
        <f>B7*C7/30</f>
        <v>2214.6</v>
      </c>
      <c r="F7" s="8" t="s">
        <v>4</v>
      </c>
      <c r="G7" s="9">
        <f>SUM(E7:E14)</f>
        <v>5094.6599999999989</v>
      </c>
      <c r="I7" s="76" t="s">
        <v>23</v>
      </c>
      <c r="J7" s="77">
        <f>G24</f>
        <v>3997.4537271999989</v>
      </c>
      <c r="K7" s="63"/>
      <c r="L7" s="63"/>
    </row>
    <row r="8" spans="1:16" ht="13" customHeight="1" thickBot="1" x14ac:dyDescent="0.3">
      <c r="A8" s="17" t="s">
        <v>5</v>
      </c>
      <c r="B8" s="65">
        <f>ROUND(B7*22%,2)</f>
        <v>487.21</v>
      </c>
      <c r="C8" s="11"/>
      <c r="D8" s="11"/>
      <c r="E8" s="7">
        <f>B8*C7/30</f>
        <v>487.21</v>
      </c>
      <c r="F8" s="8" t="s">
        <v>6</v>
      </c>
      <c r="G8" s="9">
        <f>SUM(E16:E18)</f>
        <v>1614.6723447200002</v>
      </c>
      <c r="H8" s="4"/>
      <c r="I8" s="76" t="s">
        <v>15</v>
      </c>
      <c r="J8" s="77">
        <f>G39</f>
        <v>3415.3414925866664</v>
      </c>
      <c r="K8" s="63"/>
      <c r="L8" s="63"/>
      <c r="M8" s="63"/>
    </row>
    <row r="9" spans="1:16" ht="13" customHeight="1" thickBot="1" x14ac:dyDescent="0.3">
      <c r="A9" s="17" t="s">
        <v>17</v>
      </c>
      <c r="B9" s="65">
        <f>ROUND((B7*14/24+100),2)</f>
        <v>1391.85</v>
      </c>
      <c r="C9" s="25"/>
      <c r="D9" s="44"/>
      <c r="E9" s="7">
        <f>(B7*14/24+100)*C7/30</f>
        <v>1391.85</v>
      </c>
      <c r="F9" s="8" t="s">
        <v>7</v>
      </c>
      <c r="G9" s="9">
        <f>G7-G8</f>
        <v>3479.9876552799988</v>
      </c>
      <c r="H9" s="4"/>
      <c r="I9" s="76" t="s">
        <v>35</v>
      </c>
      <c r="J9" s="77">
        <f>G54</f>
        <v>4010.2292271999991</v>
      </c>
      <c r="K9" s="63"/>
      <c r="L9" s="63"/>
    </row>
    <row r="10" spans="1:16" ht="13" customHeight="1" thickBot="1" x14ac:dyDescent="0.3">
      <c r="A10" s="17" t="s">
        <v>8</v>
      </c>
      <c r="B10" s="7">
        <f>ROUND(B7*5%,2)</f>
        <v>110.73</v>
      </c>
      <c r="C10" s="11"/>
      <c r="D10" s="11"/>
      <c r="E10" s="7">
        <f>B10*C7/30</f>
        <v>110.73</v>
      </c>
      <c r="F10" s="8"/>
      <c r="G10" s="9"/>
      <c r="H10" s="4"/>
      <c r="I10" s="76" t="s">
        <v>39</v>
      </c>
      <c r="J10" s="77">
        <f>G68</f>
        <v>3654.7788900399996</v>
      </c>
      <c r="K10" s="63"/>
      <c r="L10" s="63"/>
    </row>
    <row r="11" spans="1:16" ht="13" customHeight="1" thickBot="1" x14ac:dyDescent="0.3">
      <c r="A11" s="17" t="s">
        <v>9</v>
      </c>
      <c r="B11" s="7">
        <f>'ΕΔΡΑ 010123 300923'!B15</f>
        <v>107.87</v>
      </c>
      <c r="C11" s="1">
        <v>0</v>
      </c>
      <c r="D11" s="11"/>
      <c r="E11" s="7">
        <f>B11*C11/30</f>
        <v>0</v>
      </c>
      <c r="F11" s="8"/>
      <c r="G11" s="56"/>
      <c r="H11" s="4"/>
      <c r="I11" s="76" t="s">
        <v>36</v>
      </c>
      <c r="J11" s="77">
        <f>G82</f>
        <v>3081.6315299866669</v>
      </c>
      <c r="K11" s="63"/>
      <c r="L11" s="63"/>
    </row>
    <row r="12" spans="1:16" ht="13" customHeight="1" thickBot="1" x14ac:dyDescent="0.3">
      <c r="A12" s="17" t="s">
        <v>25</v>
      </c>
      <c r="B12" s="7">
        <f>B7/173*0.94</f>
        <v>12.033086705202312</v>
      </c>
      <c r="C12" s="25"/>
      <c r="D12" s="1">
        <v>0</v>
      </c>
      <c r="E12" s="7">
        <f>B12*D12</f>
        <v>0</v>
      </c>
      <c r="F12" s="8"/>
      <c r="G12" s="56"/>
      <c r="H12" s="4"/>
      <c r="I12" s="76" t="s">
        <v>37</v>
      </c>
      <c r="J12" s="77">
        <f>G96</f>
        <v>2899.3674437333339</v>
      </c>
      <c r="K12" s="63"/>
      <c r="L12" s="63"/>
    </row>
    <row r="13" spans="1:16" s="40" customFormat="1" ht="13" customHeight="1" thickBot="1" x14ac:dyDescent="0.4">
      <c r="A13" s="26" t="s">
        <v>10</v>
      </c>
      <c r="B13" s="28">
        <f>ROUND(B7*5%,2)</f>
        <v>110.73</v>
      </c>
      <c r="C13" s="25"/>
      <c r="D13" s="25"/>
      <c r="E13" s="28">
        <f>B13*C7/30</f>
        <v>110.73</v>
      </c>
      <c r="F13" s="29"/>
      <c r="G13" s="57"/>
      <c r="I13" s="76" t="s">
        <v>16</v>
      </c>
      <c r="J13" s="77">
        <f>G110</f>
        <v>2867.4254542533331</v>
      </c>
      <c r="K13" s="63"/>
      <c r="L13" s="63"/>
      <c r="M13" s="3"/>
      <c r="N13" s="3"/>
      <c r="O13" s="3"/>
      <c r="P13" s="3"/>
    </row>
    <row r="14" spans="1:16" s="40" customFormat="1" ht="25" customHeight="1" thickBot="1" x14ac:dyDescent="0.3">
      <c r="A14" s="74" t="str">
        <f>'ΕΔΡΑ 010123 300923'!A18</f>
        <v>ΕΠΙΔΟΜΑ ΑΔΕΙΑΣ ΤΡΟΦ/ΑΣ ΜΕ ΙΣΜ ή ΧΩΡΙΣ ΙΣΜ</v>
      </c>
      <c r="B14" s="7" t="str">
        <f>'ΕΔΡΑ 010123 300923'!B18</f>
        <v>779,54 ή 814,06</v>
      </c>
      <c r="C14" s="25"/>
      <c r="D14" s="27"/>
      <c r="E14" s="28">
        <f>ROUND((B7+B10+B13)*8/25,2)*C7/30+ROUND(B11*8/25,2)*C11/30</f>
        <v>779.53999999999985</v>
      </c>
      <c r="F14" s="29"/>
      <c r="G14" s="57"/>
      <c r="I14" s="76" t="s">
        <v>18</v>
      </c>
      <c r="J14" s="77">
        <f>G124</f>
        <v>1843.8911540666668</v>
      </c>
      <c r="K14" s="63"/>
      <c r="L14" s="63"/>
      <c r="M14" s="3"/>
      <c r="N14" s="3"/>
      <c r="O14" s="3"/>
      <c r="P14" s="3"/>
    </row>
    <row r="15" spans="1:16" s="40" customFormat="1" ht="13" customHeight="1" thickBot="1" x14ac:dyDescent="0.4">
      <c r="A15" s="26"/>
      <c r="B15" s="28"/>
      <c r="C15" s="25"/>
      <c r="D15" s="27"/>
      <c r="E15" s="28"/>
      <c r="F15" s="29"/>
      <c r="G15" s="57"/>
      <c r="I15" s="76" t="s">
        <v>38</v>
      </c>
      <c r="J15" s="77">
        <f>G138</f>
        <v>1903.28539088</v>
      </c>
      <c r="K15" s="63"/>
      <c r="L15" s="63"/>
      <c r="M15" s="3"/>
      <c r="N15" s="3"/>
      <c r="O15" s="3"/>
      <c r="P15" s="3"/>
    </row>
    <row r="16" spans="1:16" s="40" customFormat="1" ht="13" customHeight="1" x14ac:dyDescent="0.35">
      <c r="A16" s="26" t="s">
        <v>12</v>
      </c>
      <c r="B16" s="28">
        <v>8</v>
      </c>
      <c r="C16" s="25"/>
      <c r="D16" s="27"/>
      <c r="E16" s="28">
        <f>B16*C7/C7</f>
        <v>8</v>
      </c>
      <c r="F16" s="29"/>
      <c r="G16" s="57"/>
      <c r="I16" s="3"/>
      <c r="J16" s="3"/>
      <c r="K16" s="3"/>
      <c r="L16" s="3"/>
      <c r="M16" s="3"/>
      <c r="N16" s="3"/>
      <c r="O16" s="3"/>
    </row>
    <row r="17" spans="1:15" s="40" customFormat="1" ht="13" customHeight="1" x14ac:dyDescent="0.25">
      <c r="A17" s="32" t="s">
        <v>13</v>
      </c>
      <c r="B17" s="28">
        <f>'ΕΔΡΑ 010123 300923'!B21</f>
        <v>991.14</v>
      </c>
      <c r="C17" s="25"/>
      <c r="D17" s="27"/>
      <c r="E17" s="28">
        <f>((3407.54*169.04%)*17%*C7/30+(0.35%*3407.54))*C7/C7</f>
        <v>991.14434472000005</v>
      </c>
      <c r="F17" s="29"/>
      <c r="G17" s="57"/>
      <c r="H17" s="66"/>
      <c r="I17" s="3"/>
      <c r="J17" s="3"/>
      <c r="K17" s="3"/>
      <c r="L17" s="3"/>
      <c r="M17" s="3"/>
      <c r="N17" s="3"/>
      <c r="O17" s="3"/>
    </row>
    <row r="18" spans="1:15" s="40" customFormat="1" ht="13" customHeight="1" thickBot="1" x14ac:dyDescent="0.4">
      <c r="A18" s="33" t="s">
        <v>14</v>
      </c>
      <c r="B18" s="34">
        <f>ROUND(SUM(E7:E14)-E17,2)</f>
        <v>4103.5200000000004</v>
      </c>
      <c r="C18" s="35">
        <v>15</v>
      </c>
      <c r="D18" s="36"/>
      <c r="E18" s="34">
        <f>B18*C18%</f>
        <v>615.52800000000002</v>
      </c>
      <c r="F18" s="37"/>
      <c r="G18" s="60"/>
      <c r="H18" s="66"/>
      <c r="I18" s="3"/>
      <c r="J18" s="3"/>
      <c r="K18" s="3"/>
      <c r="L18" s="3"/>
      <c r="M18" s="3"/>
      <c r="N18" s="3"/>
      <c r="O18" s="3"/>
    </row>
    <row r="19" spans="1:15" s="40" customFormat="1" ht="13" customHeight="1" thickBot="1" x14ac:dyDescent="0.4">
      <c r="B19" s="47"/>
      <c r="F19" s="49"/>
      <c r="G19" s="61"/>
      <c r="H19" s="66"/>
      <c r="I19" s="3"/>
      <c r="J19" s="3"/>
      <c r="K19" s="3"/>
      <c r="L19" s="3"/>
      <c r="M19" s="3"/>
      <c r="N19" s="3"/>
      <c r="O19" s="3"/>
    </row>
    <row r="20" spans="1:15" s="40" customFormat="1" ht="13" customHeight="1" x14ac:dyDescent="0.35">
      <c r="A20" s="97" t="s">
        <v>45</v>
      </c>
      <c r="B20" s="100" t="s">
        <v>0</v>
      </c>
      <c r="C20" s="102" t="s">
        <v>1</v>
      </c>
      <c r="D20" s="102" t="s">
        <v>2</v>
      </c>
      <c r="E20" s="102"/>
      <c r="F20" s="102"/>
      <c r="G20" s="114"/>
      <c r="I20" s="3"/>
      <c r="J20" s="3"/>
      <c r="K20" s="3"/>
      <c r="L20" s="3"/>
      <c r="M20" s="3"/>
      <c r="N20" s="3"/>
      <c r="O20" s="3"/>
    </row>
    <row r="21" spans="1:15" s="40" customFormat="1" ht="13" customHeight="1" x14ac:dyDescent="0.35">
      <c r="A21" s="98"/>
      <c r="B21" s="101"/>
      <c r="C21" s="103"/>
      <c r="D21" s="103"/>
      <c r="E21" s="103"/>
      <c r="F21" s="103"/>
      <c r="G21" s="115"/>
      <c r="I21" s="3"/>
      <c r="J21" s="3"/>
      <c r="K21" s="3"/>
      <c r="L21" s="3"/>
      <c r="M21" s="3"/>
      <c r="N21" s="3"/>
      <c r="O21" s="3"/>
    </row>
    <row r="22" spans="1:15" s="40" customFormat="1" ht="13" customHeight="1" x14ac:dyDescent="0.25">
      <c r="A22" s="26" t="s">
        <v>3</v>
      </c>
      <c r="B22" s="41">
        <f>B7</f>
        <v>2214.6</v>
      </c>
      <c r="C22" s="25">
        <f>C7</f>
        <v>30</v>
      </c>
      <c r="D22" s="27"/>
      <c r="E22" s="28">
        <f>B22*C22/30</f>
        <v>2214.6</v>
      </c>
      <c r="F22" s="29" t="s">
        <v>4</v>
      </c>
      <c r="G22" s="30">
        <f>SUM(E22:E29)</f>
        <v>5094.6599999999989</v>
      </c>
      <c r="I22" s="3"/>
      <c r="J22" s="3"/>
      <c r="K22" s="3"/>
      <c r="L22" s="3"/>
      <c r="M22" s="3"/>
      <c r="N22" s="3"/>
      <c r="O22" s="3"/>
    </row>
    <row r="23" spans="1:15" s="40" customFormat="1" ht="13" customHeight="1" x14ac:dyDescent="0.35">
      <c r="A23" s="26" t="s">
        <v>5</v>
      </c>
      <c r="B23" s="67">
        <f>ROUND(B22*22%,2)</f>
        <v>487.21</v>
      </c>
      <c r="C23" s="25"/>
      <c r="D23" s="25"/>
      <c r="E23" s="28">
        <f>B23*C7/30</f>
        <v>487.21</v>
      </c>
      <c r="F23" s="29" t="s">
        <v>6</v>
      </c>
      <c r="G23" s="30">
        <f>SUM(E31:E33)</f>
        <v>1097.2062727999999</v>
      </c>
      <c r="I23" s="3"/>
      <c r="J23" s="3"/>
      <c r="K23" s="3"/>
      <c r="L23" s="3"/>
      <c r="M23" s="3"/>
      <c r="N23" s="3"/>
      <c r="O23" s="3"/>
    </row>
    <row r="24" spans="1:15" s="40" customFormat="1" ht="13" customHeight="1" x14ac:dyDescent="0.25">
      <c r="A24" s="26" t="s">
        <v>17</v>
      </c>
      <c r="B24" s="67">
        <f>ROUND((B22*14/24+100),2)</f>
        <v>1391.85</v>
      </c>
      <c r="C24" s="25"/>
      <c r="D24" s="44"/>
      <c r="E24" s="28">
        <f>(B7*14/24+100)*C7/30</f>
        <v>1391.85</v>
      </c>
      <c r="F24" s="29" t="s">
        <v>7</v>
      </c>
      <c r="G24" s="30">
        <f>G22-G23</f>
        <v>3997.4537271999989</v>
      </c>
      <c r="H24" s="39"/>
      <c r="I24" s="3"/>
      <c r="J24" s="3"/>
      <c r="K24" s="3"/>
      <c r="L24" s="3"/>
      <c r="M24" s="3"/>
      <c r="N24" s="3"/>
      <c r="O24" s="3"/>
    </row>
    <row r="25" spans="1:15" s="40" customFormat="1" ht="13" customHeight="1" x14ac:dyDescent="0.25">
      <c r="A25" s="26" t="s">
        <v>8</v>
      </c>
      <c r="B25" s="28">
        <f>ROUND(B22*5%,2)</f>
        <v>110.73</v>
      </c>
      <c r="C25" s="25"/>
      <c r="D25" s="25"/>
      <c r="E25" s="28">
        <f>B25*C7/30</f>
        <v>110.73</v>
      </c>
      <c r="F25" s="29"/>
      <c r="G25" s="30"/>
      <c r="H25" s="39"/>
      <c r="I25" s="3"/>
      <c r="J25" s="3"/>
      <c r="K25" s="3"/>
      <c r="L25" s="3"/>
      <c r="M25" s="3"/>
      <c r="N25" s="3"/>
      <c r="O25" s="3"/>
    </row>
    <row r="26" spans="1:15" s="40" customFormat="1" ht="13" customHeight="1" x14ac:dyDescent="0.25">
      <c r="A26" s="26" t="s">
        <v>9</v>
      </c>
      <c r="B26" s="28">
        <f>B11</f>
        <v>107.87</v>
      </c>
      <c r="C26" s="25">
        <f>C11</f>
        <v>0</v>
      </c>
      <c r="D26" s="25"/>
      <c r="E26" s="28">
        <f>B26*C11/30</f>
        <v>0</v>
      </c>
      <c r="F26" s="29"/>
      <c r="G26" s="57"/>
      <c r="H26" s="39"/>
      <c r="I26" s="3"/>
      <c r="J26" s="3"/>
      <c r="K26" s="3"/>
      <c r="L26" s="3"/>
      <c r="M26" s="3"/>
      <c r="N26" s="3"/>
      <c r="O26" s="3"/>
    </row>
    <row r="27" spans="1:15" ht="13" customHeight="1" x14ac:dyDescent="0.25">
      <c r="A27" s="26" t="s">
        <v>25</v>
      </c>
      <c r="B27" s="28">
        <f>B22/173*0.94</f>
        <v>12.033086705202312</v>
      </c>
      <c r="C27" s="25"/>
      <c r="D27" s="25">
        <f>D12</f>
        <v>0</v>
      </c>
      <c r="E27" s="28">
        <f>B27*D27</f>
        <v>0</v>
      </c>
      <c r="F27" s="29"/>
      <c r="G27" s="57"/>
      <c r="H27" s="4"/>
    </row>
    <row r="28" spans="1:15" s="40" customFormat="1" ht="13" customHeight="1" x14ac:dyDescent="0.25">
      <c r="A28" s="26" t="s">
        <v>10</v>
      </c>
      <c r="B28" s="28">
        <f>ROUND(B22*5%,2)</f>
        <v>110.73</v>
      </c>
      <c r="C28" s="25"/>
      <c r="D28" s="25"/>
      <c r="E28" s="28">
        <f>B28*C7/30</f>
        <v>110.73</v>
      </c>
      <c r="F28" s="29"/>
      <c r="G28" s="57"/>
      <c r="H28" s="39"/>
      <c r="I28" s="3"/>
      <c r="J28" s="3"/>
      <c r="K28" s="3"/>
      <c r="L28" s="3"/>
      <c r="M28" s="3"/>
      <c r="N28" s="3"/>
      <c r="O28" s="3"/>
    </row>
    <row r="29" spans="1:15" s="40" customFormat="1" ht="24" customHeight="1" x14ac:dyDescent="0.25">
      <c r="A29" s="74" t="str">
        <f>A14</f>
        <v>ΕΠΙΔΟΜΑ ΑΔΕΙΑΣ ΤΡΟΦ/ΑΣ ΜΕ ΙΣΜ ή ΧΩΡΙΣ ΙΣΜ</v>
      </c>
      <c r="B29" s="28" t="str">
        <f>B14</f>
        <v>779,54 ή 814,06</v>
      </c>
      <c r="C29" s="25"/>
      <c r="D29" s="27"/>
      <c r="E29" s="28">
        <f>ROUND((B22+B25+B28)*8/25,2)*C7/30+ROUND(B26*8/25,2)*C11/30</f>
        <v>779.53999999999985</v>
      </c>
      <c r="F29" s="29"/>
      <c r="G29" s="57"/>
      <c r="H29" s="45"/>
      <c r="I29" s="3"/>
      <c r="J29" s="3"/>
      <c r="K29" s="3"/>
      <c r="L29" s="3"/>
      <c r="M29" s="3"/>
      <c r="N29" s="3"/>
      <c r="O29" s="3"/>
    </row>
    <row r="30" spans="1:15" s="40" customFormat="1" ht="13" customHeight="1" x14ac:dyDescent="0.35">
      <c r="A30" s="26"/>
      <c r="B30" s="28"/>
      <c r="C30" s="25"/>
      <c r="D30" s="27"/>
      <c r="E30" s="28"/>
      <c r="F30" s="29"/>
      <c r="G30" s="57"/>
      <c r="H30" s="45"/>
      <c r="I30" s="3"/>
      <c r="J30" s="3"/>
      <c r="K30" s="3"/>
      <c r="L30" s="3"/>
      <c r="M30" s="3"/>
      <c r="N30" s="3"/>
      <c r="O30" s="3"/>
    </row>
    <row r="31" spans="1:15" s="40" customFormat="1" ht="13" customHeight="1" x14ac:dyDescent="0.35">
      <c r="A31" s="26" t="s">
        <v>12</v>
      </c>
      <c r="B31" s="28">
        <v>8</v>
      </c>
      <c r="C31" s="25"/>
      <c r="D31" s="27"/>
      <c r="E31" s="28">
        <f>B31*C22/C22</f>
        <v>8</v>
      </c>
      <c r="F31" s="29"/>
      <c r="G31" s="57"/>
      <c r="H31" s="45"/>
      <c r="I31" s="3"/>
      <c r="J31" s="3"/>
      <c r="K31" s="3"/>
      <c r="L31" s="3"/>
      <c r="M31" s="3"/>
      <c r="N31" s="3"/>
      <c r="O31" s="3"/>
    </row>
    <row r="32" spans="1:15" s="40" customFormat="1" ht="13" customHeight="1" x14ac:dyDescent="0.25">
      <c r="A32" s="32" t="s">
        <v>13</v>
      </c>
      <c r="B32" s="28">
        <f>ROUND((B22*169.04%)*17%+(0.35%*B22),2)</f>
        <v>644.16</v>
      </c>
      <c r="C32" s="25"/>
      <c r="D32" s="27"/>
      <c r="E32" s="28">
        <f>(B22*169.04%)*17%*C7/30+(0.35%*B22)*C7/C7</f>
        <v>644.1562727999999</v>
      </c>
      <c r="F32" s="29"/>
      <c r="G32" s="57"/>
      <c r="H32" s="46"/>
      <c r="I32" s="3"/>
      <c r="J32" s="3"/>
      <c r="K32" s="3"/>
      <c r="L32" s="3"/>
      <c r="M32" s="3"/>
      <c r="N32" s="3"/>
      <c r="O32" s="3"/>
    </row>
    <row r="33" spans="1:15" s="40" customFormat="1" ht="13" customHeight="1" thickBot="1" x14ac:dyDescent="0.3">
      <c r="A33" s="33" t="s">
        <v>14</v>
      </c>
      <c r="B33" s="34">
        <f>ROUND(SUM(E22:E29)-E32,2)</f>
        <v>4450.5</v>
      </c>
      <c r="C33" s="35">
        <v>10</v>
      </c>
      <c r="D33" s="36"/>
      <c r="E33" s="34">
        <f>B33*C33%</f>
        <v>445.05</v>
      </c>
      <c r="F33" s="37"/>
      <c r="G33" s="60"/>
      <c r="H33" s="46"/>
      <c r="I33" s="3"/>
      <c r="J33" s="3"/>
      <c r="K33" s="3"/>
      <c r="L33" s="3"/>
      <c r="M33" s="3"/>
      <c r="N33" s="3"/>
      <c r="O33" s="3"/>
    </row>
    <row r="34" spans="1:15" s="40" customFormat="1" ht="13" customHeight="1" thickBot="1" x14ac:dyDescent="0.3">
      <c r="B34" s="47"/>
      <c r="C34" s="48"/>
      <c r="E34" s="47"/>
      <c r="F34" s="49"/>
      <c r="G34" s="61"/>
      <c r="H34" s="46"/>
      <c r="I34" s="3"/>
      <c r="J34" s="3"/>
      <c r="K34" s="3"/>
      <c r="L34" s="3"/>
      <c r="M34" s="3"/>
      <c r="N34" s="3"/>
      <c r="O34" s="3"/>
    </row>
    <row r="35" spans="1:15" s="40" customFormat="1" ht="13" customHeight="1" x14ac:dyDescent="0.25">
      <c r="A35" s="95" t="s">
        <v>58</v>
      </c>
      <c r="B35" s="100" t="s">
        <v>0</v>
      </c>
      <c r="C35" s="102" t="s">
        <v>1</v>
      </c>
      <c r="D35" s="102" t="s">
        <v>2</v>
      </c>
      <c r="E35" s="85"/>
      <c r="F35" s="85"/>
      <c r="G35" s="87"/>
      <c r="H35" s="46"/>
      <c r="I35" s="3"/>
      <c r="J35" s="3"/>
      <c r="K35" s="3"/>
      <c r="L35" s="3"/>
      <c r="M35" s="3"/>
      <c r="N35" s="3"/>
      <c r="O35" s="3"/>
    </row>
    <row r="36" spans="1:15" s="40" customFormat="1" ht="13" customHeight="1" x14ac:dyDescent="0.25">
      <c r="A36" s="96"/>
      <c r="B36" s="101"/>
      <c r="C36" s="103"/>
      <c r="D36" s="103"/>
      <c r="E36" s="86"/>
      <c r="F36" s="86"/>
      <c r="G36" s="88"/>
      <c r="H36" s="46"/>
      <c r="I36" s="3"/>
      <c r="J36" s="3"/>
      <c r="K36" s="3"/>
      <c r="L36" s="3"/>
      <c r="M36" s="3"/>
      <c r="N36" s="3"/>
      <c r="O36" s="3"/>
    </row>
    <row r="37" spans="1:15" s="40" customFormat="1" ht="13" customHeight="1" x14ac:dyDescent="0.25">
      <c r="A37" s="26" t="s">
        <v>3</v>
      </c>
      <c r="B37" s="41">
        <f>'ΕΔΡΑ 010123 300923'!B46</f>
        <v>2169.14</v>
      </c>
      <c r="C37" s="25">
        <f>C22</f>
        <v>30</v>
      </c>
      <c r="D37" s="27"/>
      <c r="E37" s="28">
        <f>B37*C37/30</f>
        <v>2169.14</v>
      </c>
      <c r="F37" s="29" t="s">
        <v>4</v>
      </c>
      <c r="G37" s="30">
        <f>SUM(E37:E44)</f>
        <v>4992.1416666666664</v>
      </c>
      <c r="H37" s="46"/>
      <c r="I37" s="3"/>
      <c r="J37" s="3"/>
      <c r="K37" s="3"/>
      <c r="L37" s="3"/>
      <c r="M37" s="3"/>
      <c r="N37" s="3"/>
      <c r="O37" s="3"/>
    </row>
    <row r="38" spans="1:15" s="40" customFormat="1" ht="13" customHeight="1" x14ac:dyDescent="0.25">
      <c r="A38" s="26" t="s">
        <v>5</v>
      </c>
      <c r="B38" s="67">
        <f>ROUND(B37*22%,2)</f>
        <v>477.21</v>
      </c>
      <c r="C38" s="25"/>
      <c r="D38" s="25"/>
      <c r="E38" s="28">
        <f>B38*C7/30</f>
        <v>477.21</v>
      </c>
      <c r="F38" s="29" t="s">
        <v>6</v>
      </c>
      <c r="G38" s="30">
        <f>SUM(E46:E48)</f>
        <v>1576.80017408</v>
      </c>
      <c r="H38" s="46"/>
      <c r="I38" s="3"/>
      <c r="J38" s="3"/>
      <c r="K38" s="3"/>
      <c r="L38" s="3"/>
      <c r="M38" s="3"/>
      <c r="N38" s="3"/>
      <c r="O38" s="3"/>
    </row>
    <row r="39" spans="1:15" s="40" customFormat="1" ht="13" customHeight="1" x14ac:dyDescent="0.25">
      <c r="A39" s="26" t="s">
        <v>17</v>
      </c>
      <c r="B39" s="67">
        <f>ROUND((B37*14/24+100),2)</f>
        <v>1365.33</v>
      </c>
      <c r="C39" s="25"/>
      <c r="D39" s="44"/>
      <c r="E39" s="28">
        <f>(B37*14/24+100)*C7/30</f>
        <v>1365.3316666666667</v>
      </c>
      <c r="F39" s="29" t="s">
        <v>7</v>
      </c>
      <c r="G39" s="30">
        <f>G37-G38</f>
        <v>3415.3414925866664</v>
      </c>
      <c r="H39" s="46"/>
      <c r="I39" s="3"/>
      <c r="J39" s="3"/>
      <c r="K39" s="3"/>
      <c r="L39" s="3"/>
      <c r="M39" s="3"/>
      <c r="N39" s="3"/>
      <c r="O39" s="3"/>
    </row>
    <row r="40" spans="1:15" s="40" customFormat="1" ht="13" customHeight="1" x14ac:dyDescent="0.25">
      <c r="A40" s="26" t="s">
        <v>8</v>
      </c>
      <c r="B40" s="28">
        <f>ROUND(B37*5%,2)</f>
        <v>108.46</v>
      </c>
      <c r="C40" s="25"/>
      <c r="D40" s="25"/>
      <c r="E40" s="28">
        <f>B40*C7/30</f>
        <v>108.46</v>
      </c>
      <c r="F40" s="29"/>
      <c r="G40" s="30"/>
      <c r="H40" s="46"/>
      <c r="I40" s="3"/>
      <c r="J40" s="3"/>
      <c r="K40" s="3"/>
      <c r="L40" s="3"/>
      <c r="M40" s="3"/>
      <c r="N40" s="3"/>
      <c r="O40" s="3"/>
    </row>
    <row r="41" spans="1:15" s="40" customFormat="1" ht="13" customHeight="1" x14ac:dyDescent="0.35">
      <c r="A41" s="26" t="s">
        <v>9</v>
      </c>
      <c r="B41" s="28">
        <f>'ΕΔΡΑ 010123 300923'!B55</f>
        <v>90.62</v>
      </c>
      <c r="C41" s="25">
        <f>C11</f>
        <v>0</v>
      </c>
      <c r="D41" s="25"/>
      <c r="E41" s="28">
        <f>B41*C41/30</f>
        <v>0</v>
      </c>
      <c r="F41" s="29"/>
      <c r="G41" s="57"/>
      <c r="I41" s="3"/>
      <c r="J41" s="3"/>
      <c r="K41" s="3"/>
      <c r="L41" s="3"/>
      <c r="M41" s="3"/>
      <c r="N41" s="3"/>
      <c r="O41" s="3"/>
    </row>
    <row r="42" spans="1:15" ht="13" customHeight="1" x14ac:dyDescent="0.25">
      <c r="A42" s="26" t="s">
        <v>25</v>
      </c>
      <c r="B42" s="28">
        <f>B37/173*0.94</f>
        <v>11.786078612716762</v>
      </c>
      <c r="C42" s="25"/>
      <c r="D42" s="25">
        <f>D12</f>
        <v>0</v>
      </c>
      <c r="E42" s="28">
        <f>B42*D42</f>
        <v>0</v>
      </c>
      <c r="F42" s="29"/>
      <c r="G42" s="57"/>
      <c r="H42" s="4"/>
    </row>
    <row r="43" spans="1:15" s="40" customFormat="1" ht="13" customHeight="1" x14ac:dyDescent="0.35">
      <c r="A43" s="26" t="s">
        <v>10</v>
      </c>
      <c r="B43" s="28">
        <f>ROUND(B37*5%,2)</f>
        <v>108.46</v>
      </c>
      <c r="C43" s="25"/>
      <c r="D43" s="25"/>
      <c r="E43" s="28">
        <f>B43*C7/30</f>
        <v>108.46</v>
      </c>
      <c r="F43" s="29"/>
      <c r="G43" s="57"/>
    </row>
    <row r="44" spans="1:15" s="40" customFormat="1" ht="26.5" customHeight="1" x14ac:dyDescent="0.25">
      <c r="A44" s="74" t="str">
        <f>A29</f>
        <v>ΕΠΙΔΟΜΑ ΑΔΕΙΑΣ ΤΡΟΦ/ΑΣ ΜΕ ΙΣΜ ή ΧΩΡΙΣ ΙΣΜ</v>
      </c>
      <c r="B44" s="28" t="s">
        <v>62</v>
      </c>
      <c r="C44" s="25"/>
      <c r="D44" s="27"/>
      <c r="E44" s="28">
        <f>ROUND((B37+B40+B43)*8/25,2)*C7/30+ROUND(B41*8/25,2)*C41/30</f>
        <v>763.53999999999985</v>
      </c>
      <c r="F44" s="29"/>
      <c r="G44" s="57"/>
    </row>
    <row r="45" spans="1:15" s="40" customFormat="1" ht="13" customHeight="1" x14ac:dyDescent="0.35">
      <c r="A45" s="26"/>
      <c r="B45" s="28"/>
      <c r="C45" s="25"/>
      <c r="D45" s="27"/>
      <c r="E45" s="28"/>
      <c r="F45" s="29"/>
      <c r="G45" s="57"/>
    </row>
    <row r="46" spans="1:15" s="40" customFormat="1" ht="13" customHeight="1" x14ac:dyDescent="0.35">
      <c r="A46" s="26" t="s">
        <v>12</v>
      </c>
      <c r="B46" s="28">
        <v>8</v>
      </c>
      <c r="C46" s="25"/>
      <c r="D46" s="27"/>
      <c r="E46" s="28">
        <f>B46*C7/C7</f>
        <v>8</v>
      </c>
      <c r="F46" s="29"/>
      <c r="G46" s="57"/>
    </row>
    <row r="47" spans="1:15" s="40" customFormat="1" ht="13" customHeight="1" x14ac:dyDescent="0.25">
      <c r="A47" s="32" t="s">
        <v>13</v>
      </c>
      <c r="B47" s="28">
        <f>ROUND((3316.56*169.04%)*17%+(0.35%*3316.56),2)</f>
        <v>964.68</v>
      </c>
      <c r="C47" s="25"/>
      <c r="D47" s="27"/>
      <c r="E47" s="28">
        <f>((3316.56*169.04%)*17%*C7/30+(0.35%*3316.56))*C7/C7</f>
        <v>964.68117408000001</v>
      </c>
      <c r="F47" s="29"/>
      <c r="G47" s="57"/>
    </row>
    <row r="48" spans="1:15" s="40" customFormat="1" ht="13" customHeight="1" thickBot="1" x14ac:dyDescent="0.4">
      <c r="A48" s="33" t="s">
        <v>14</v>
      </c>
      <c r="B48" s="34">
        <f>ROUND(SUM(E37:E44)-E47,2)</f>
        <v>4027.46</v>
      </c>
      <c r="C48" s="35">
        <f>C18</f>
        <v>15</v>
      </c>
      <c r="D48" s="36"/>
      <c r="E48" s="34">
        <f>B48*C48%</f>
        <v>604.11900000000003</v>
      </c>
      <c r="F48" s="37"/>
      <c r="G48" s="60"/>
    </row>
    <row r="49" spans="1:9" s="40" customFormat="1" ht="13" customHeight="1" thickBot="1" x14ac:dyDescent="0.4">
      <c r="B49" s="47"/>
      <c r="C49" s="48"/>
      <c r="E49" s="47"/>
      <c r="F49" s="49"/>
      <c r="G49" s="61"/>
    </row>
    <row r="50" spans="1:9" s="40" customFormat="1" ht="13" customHeight="1" x14ac:dyDescent="0.35">
      <c r="A50" s="95" t="s">
        <v>57</v>
      </c>
      <c r="B50" s="91" t="s">
        <v>0</v>
      </c>
      <c r="C50" s="93" t="s">
        <v>1</v>
      </c>
      <c r="D50" s="93" t="s">
        <v>2</v>
      </c>
      <c r="E50" s="85"/>
      <c r="F50" s="85"/>
      <c r="G50" s="87"/>
    </row>
    <row r="51" spans="1:9" s="40" customFormat="1" ht="27" customHeight="1" x14ac:dyDescent="0.35">
      <c r="A51" s="96"/>
      <c r="B51" s="92"/>
      <c r="C51" s="94"/>
      <c r="D51" s="94"/>
      <c r="E51" s="86"/>
      <c r="F51" s="86"/>
      <c r="G51" s="88"/>
    </row>
    <row r="52" spans="1:9" s="40" customFormat="1" ht="13" customHeight="1" x14ac:dyDescent="0.25">
      <c r="A52" s="26" t="s">
        <v>3</v>
      </c>
      <c r="B52" s="41">
        <f>'ΕΔΡΑ 010123 300923'!B66</f>
        <v>2214.6</v>
      </c>
      <c r="C52" s="25">
        <f>C7</f>
        <v>30</v>
      </c>
      <c r="D52" s="27"/>
      <c r="E52" s="28">
        <f>B52*C52/30</f>
        <v>2214.6</v>
      </c>
      <c r="F52" s="29" t="s">
        <v>4</v>
      </c>
      <c r="G52" s="30">
        <f>SUM(E52:E58)</f>
        <v>5371.4849999999988</v>
      </c>
    </row>
    <row r="53" spans="1:9" s="40" customFormat="1" ht="13" customHeight="1" x14ac:dyDescent="0.35">
      <c r="A53" s="26" t="s">
        <v>5</v>
      </c>
      <c r="B53" s="67">
        <f>ROUND(B52*22%,2)</f>
        <v>487.21</v>
      </c>
      <c r="C53" s="25"/>
      <c r="D53" s="25"/>
      <c r="E53" s="28">
        <f>B53*C52/30</f>
        <v>487.21</v>
      </c>
      <c r="F53" s="29" t="s">
        <v>6</v>
      </c>
      <c r="G53" s="30">
        <f>SUM(E60:E62)</f>
        <v>1361.2557727999997</v>
      </c>
    </row>
    <row r="54" spans="1:9" s="40" customFormat="1" ht="13" customHeight="1" x14ac:dyDescent="0.35">
      <c r="A54" s="26" t="s">
        <v>17</v>
      </c>
      <c r="B54" s="67">
        <f>ROUND((B52*17/24+100),2)</f>
        <v>1668.68</v>
      </c>
      <c r="C54" s="25"/>
      <c r="D54" s="44"/>
      <c r="E54" s="28">
        <f>(B52*17/24+100)*C52/30</f>
        <v>1668.675</v>
      </c>
      <c r="F54" s="29" t="s">
        <v>7</v>
      </c>
      <c r="G54" s="30">
        <f>G52-G53</f>
        <v>4010.2292271999991</v>
      </c>
    </row>
    <row r="55" spans="1:9" s="40" customFormat="1" ht="13" customHeight="1" x14ac:dyDescent="0.35">
      <c r="A55" s="26" t="s">
        <v>8</v>
      </c>
      <c r="B55" s="28">
        <f>ROUND(B52*5%,2)</f>
        <v>110.73</v>
      </c>
      <c r="C55" s="25"/>
      <c r="D55" s="25"/>
      <c r="E55" s="28">
        <f>B55*C52/30</f>
        <v>110.73</v>
      </c>
      <c r="F55" s="29"/>
      <c r="G55" s="30"/>
      <c r="I55" s="3"/>
    </row>
    <row r="56" spans="1:9" ht="13" customHeight="1" x14ac:dyDescent="0.25">
      <c r="A56" s="26" t="s">
        <v>25</v>
      </c>
      <c r="B56" s="28">
        <f>B52/173*0.94</f>
        <v>12.033086705202312</v>
      </c>
      <c r="C56" s="25"/>
      <c r="D56" s="25">
        <f>D12</f>
        <v>0</v>
      </c>
      <c r="E56" s="28">
        <f>B56*D56</f>
        <v>0</v>
      </c>
      <c r="F56" s="29"/>
      <c r="G56" s="57"/>
      <c r="H56" s="4"/>
      <c r="I56" s="40"/>
    </row>
    <row r="57" spans="1:9" s="40" customFormat="1" ht="13" customHeight="1" x14ac:dyDescent="0.35">
      <c r="A57" s="26" t="s">
        <v>10</v>
      </c>
      <c r="B57" s="28">
        <f>ROUND(B52*5%,2)</f>
        <v>110.73</v>
      </c>
      <c r="C57" s="25"/>
      <c r="D57" s="25"/>
      <c r="E57" s="28">
        <f>B57*C52/30</f>
        <v>110.73</v>
      </c>
      <c r="F57" s="29"/>
      <c r="G57" s="57"/>
    </row>
    <row r="58" spans="1:9" s="40" customFormat="1" ht="13" customHeight="1" x14ac:dyDescent="0.25">
      <c r="A58" s="32" t="s">
        <v>11</v>
      </c>
      <c r="B58" s="28">
        <f>ROUND((B52+B55+B57)*8/25,2)</f>
        <v>779.54</v>
      </c>
      <c r="C58" s="25"/>
      <c r="D58" s="27"/>
      <c r="E58" s="28">
        <f>B58*C52/30</f>
        <v>779.53999999999985</v>
      </c>
      <c r="F58" s="29"/>
      <c r="G58" s="57"/>
    </row>
    <row r="59" spans="1:9" s="40" customFormat="1" ht="13" customHeight="1" x14ac:dyDescent="0.35">
      <c r="A59" s="26"/>
      <c r="B59" s="28"/>
      <c r="C59" s="25"/>
      <c r="D59" s="27"/>
      <c r="E59" s="28"/>
      <c r="F59" s="29"/>
      <c r="G59" s="57"/>
    </row>
    <row r="60" spans="1:9" s="40" customFormat="1" ht="13" customHeight="1" x14ac:dyDescent="0.35">
      <c r="A60" s="26" t="s">
        <v>12</v>
      </c>
      <c r="B60" s="28">
        <v>8</v>
      </c>
      <c r="C60" s="25"/>
      <c r="D60" s="27"/>
      <c r="E60" s="28">
        <f>B60*C52/C52</f>
        <v>8</v>
      </c>
      <c r="F60" s="29"/>
      <c r="G60" s="57"/>
    </row>
    <row r="61" spans="1:9" s="40" customFormat="1" ht="13" customHeight="1" x14ac:dyDescent="0.25">
      <c r="A61" s="32" t="s">
        <v>13</v>
      </c>
      <c r="B61" s="28">
        <f>ROUND((B52*169.04%)*17%+(0.35%*B52),2)</f>
        <v>644.16</v>
      </c>
      <c r="C61" s="25"/>
      <c r="D61" s="27"/>
      <c r="E61" s="28">
        <f>((B52*169.04%)*17%*C7/30+(0.35%*B52*C7/C7))</f>
        <v>644.1562727999999</v>
      </c>
      <c r="F61" s="29"/>
      <c r="G61" s="57"/>
    </row>
    <row r="62" spans="1:9" s="40" customFormat="1" ht="13" customHeight="1" thickBot="1" x14ac:dyDescent="0.4">
      <c r="A62" s="33" t="s">
        <v>14</v>
      </c>
      <c r="B62" s="34">
        <f>ROUND(SUM(E52:E58)-E61,2)</f>
        <v>4727.33</v>
      </c>
      <c r="C62" s="35">
        <v>15</v>
      </c>
      <c r="D62" s="36"/>
      <c r="E62" s="34">
        <f>B62*C62%</f>
        <v>709.09949999999992</v>
      </c>
      <c r="F62" s="37"/>
      <c r="G62" s="60"/>
    </row>
    <row r="63" spans="1:9" s="40" customFormat="1" ht="13" customHeight="1" thickBot="1" x14ac:dyDescent="0.4">
      <c r="B63" s="47"/>
      <c r="C63" s="48"/>
      <c r="E63" s="47"/>
      <c r="F63" s="49"/>
      <c r="G63" s="61"/>
    </row>
    <row r="64" spans="1:9" s="40" customFormat="1" ht="13" customHeight="1" x14ac:dyDescent="0.35">
      <c r="A64" s="95" t="s">
        <v>56</v>
      </c>
      <c r="B64" s="91" t="s">
        <v>0</v>
      </c>
      <c r="C64" s="93" t="s">
        <v>1</v>
      </c>
      <c r="D64" s="93" t="s">
        <v>2</v>
      </c>
      <c r="E64" s="85"/>
      <c r="F64" s="85"/>
      <c r="G64" s="87"/>
    </row>
    <row r="65" spans="1:8" s="40" customFormat="1" ht="26" customHeight="1" x14ac:dyDescent="0.35">
      <c r="A65" s="96"/>
      <c r="B65" s="92"/>
      <c r="C65" s="94"/>
      <c r="D65" s="94"/>
      <c r="E65" s="86"/>
      <c r="F65" s="86"/>
      <c r="G65" s="88"/>
    </row>
    <row r="66" spans="1:8" s="40" customFormat="1" ht="13" customHeight="1" x14ac:dyDescent="0.25">
      <c r="A66" s="26" t="s">
        <v>3</v>
      </c>
      <c r="B66" s="41">
        <f>'ΕΔΡΑ 010123 300923'!B85</f>
        <v>2014.47</v>
      </c>
      <c r="C66" s="25">
        <f>C7</f>
        <v>30</v>
      </c>
      <c r="D66" s="27"/>
      <c r="E66" s="28">
        <f>B66*C66/30</f>
        <v>2014.47</v>
      </c>
      <c r="F66" s="29" t="s">
        <v>4</v>
      </c>
      <c r="G66" s="30">
        <f>SUM(E66:E72)</f>
        <v>4895.0962499999996</v>
      </c>
    </row>
    <row r="67" spans="1:8" s="40" customFormat="1" ht="13" customHeight="1" x14ac:dyDescent="0.35">
      <c r="A67" s="26" t="s">
        <v>5</v>
      </c>
      <c r="B67" s="67">
        <f>ROUND(B66*22%,2)</f>
        <v>443.18</v>
      </c>
      <c r="C67" s="25"/>
      <c r="D67" s="25"/>
      <c r="E67" s="28">
        <f>B67*C7/30</f>
        <v>443.18</v>
      </c>
      <c r="F67" s="29" t="s">
        <v>6</v>
      </c>
      <c r="G67" s="30">
        <f>SUM(E74:E76)</f>
        <v>1240.31735996</v>
      </c>
    </row>
    <row r="68" spans="1:8" s="40" customFormat="1" ht="13" customHeight="1" x14ac:dyDescent="0.35">
      <c r="A68" s="26" t="s">
        <v>17</v>
      </c>
      <c r="B68" s="67">
        <f>ROUND((B66*17/24+100),2)</f>
        <v>1526.92</v>
      </c>
      <c r="C68" s="25"/>
      <c r="D68" s="44"/>
      <c r="E68" s="28">
        <f>(B66*17/24+100)*C7/30</f>
        <v>1526.91625</v>
      </c>
      <c r="F68" s="29" t="s">
        <v>7</v>
      </c>
      <c r="G68" s="30">
        <f>G66-G67</f>
        <v>3654.7788900399996</v>
      </c>
    </row>
    <row r="69" spans="1:8" s="40" customFormat="1" ht="13" customHeight="1" x14ac:dyDescent="0.35">
      <c r="A69" s="26" t="s">
        <v>8</v>
      </c>
      <c r="B69" s="28">
        <f>ROUND(B66*5%,2)</f>
        <v>100.72</v>
      </c>
      <c r="C69" s="25"/>
      <c r="D69" s="25"/>
      <c r="E69" s="28">
        <f>B69*C7/30</f>
        <v>100.72</v>
      </c>
      <c r="F69" s="29"/>
      <c r="G69" s="30"/>
    </row>
    <row r="70" spans="1:8" s="40" customFormat="1" ht="13" customHeight="1" x14ac:dyDescent="0.35">
      <c r="A70" s="26" t="s">
        <v>25</v>
      </c>
      <c r="B70" s="28">
        <f>B66/173*0.94</f>
        <v>10.94567514450867</v>
      </c>
      <c r="C70" s="25"/>
      <c r="D70" s="25">
        <f>D12</f>
        <v>0</v>
      </c>
      <c r="E70" s="28">
        <f>B70*D70</f>
        <v>0</v>
      </c>
      <c r="F70" s="29"/>
      <c r="G70" s="57"/>
    </row>
    <row r="71" spans="1:8" ht="13" customHeight="1" x14ac:dyDescent="0.25">
      <c r="A71" s="26" t="s">
        <v>10</v>
      </c>
      <c r="B71" s="28">
        <f>ROUND(B66*5%,2)</f>
        <v>100.72</v>
      </c>
      <c r="C71" s="25"/>
      <c r="D71" s="25"/>
      <c r="E71" s="28">
        <f>B71*C7/30</f>
        <v>100.72</v>
      </c>
      <c r="F71" s="29"/>
      <c r="G71" s="57"/>
      <c r="H71" s="4"/>
    </row>
    <row r="72" spans="1:8" s="40" customFormat="1" ht="13" customHeight="1" x14ac:dyDescent="0.25">
      <c r="A72" s="32" t="s">
        <v>11</v>
      </c>
      <c r="B72" s="28">
        <f>ROUND((B66+B69+B71)*8/25,2)</f>
        <v>709.09</v>
      </c>
      <c r="C72" s="25"/>
      <c r="D72" s="27"/>
      <c r="E72" s="28">
        <f>B72*C7/30</f>
        <v>709.09</v>
      </c>
      <c r="F72" s="29"/>
      <c r="G72" s="57"/>
      <c r="H72" s="55"/>
    </row>
    <row r="73" spans="1:8" s="40" customFormat="1" ht="13" customHeight="1" x14ac:dyDescent="0.35">
      <c r="A73" s="26"/>
      <c r="B73" s="28"/>
      <c r="C73" s="25"/>
      <c r="D73" s="27"/>
      <c r="E73" s="28"/>
      <c r="F73" s="29"/>
      <c r="G73" s="57"/>
    </row>
    <row r="74" spans="1:8" s="40" customFormat="1" ht="13" customHeight="1" x14ac:dyDescent="0.35">
      <c r="A74" s="26" t="s">
        <v>12</v>
      </c>
      <c r="B74" s="28">
        <v>8</v>
      </c>
      <c r="C74" s="25"/>
      <c r="D74" s="27"/>
      <c r="E74" s="28">
        <f>B74*C7/C7</f>
        <v>8</v>
      </c>
      <c r="F74" s="29"/>
      <c r="G74" s="57"/>
    </row>
    <row r="75" spans="1:8" s="40" customFormat="1" ht="13" customHeight="1" x14ac:dyDescent="0.25">
      <c r="A75" s="32" t="s">
        <v>13</v>
      </c>
      <c r="B75" s="28">
        <f>ROUND((B66*169.04%)*17%+(0.35%*B66),2)</f>
        <v>585.94000000000005</v>
      </c>
      <c r="C75" s="25"/>
      <c r="D75" s="27"/>
      <c r="E75" s="28">
        <f>((B66*169.04%)*17%*C7/30+(0.35%*B66*C7/C7))</f>
        <v>585.94485996000003</v>
      </c>
      <c r="F75" s="29"/>
      <c r="G75" s="57"/>
    </row>
    <row r="76" spans="1:8" s="40" customFormat="1" ht="13" customHeight="1" thickBot="1" x14ac:dyDescent="0.4">
      <c r="A76" s="33" t="s">
        <v>14</v>
      </c>
      <c r="B76" s="34">
        <f>ROUND(SUM(E66:E72)-E75,2)</f>
        <v>4309.1499999999996</v>
      </c>
      <c r="C76" s="35">
        <v>15</v>
      </c>
      <c r="D76" s="36"/>
      <c r="E76" s="34">
        <f>B76*C76%</f>
        <v>646.37249999999995</v>
      </c>
      <c r="F76" s="37"/>
      <c r="G76" s="60"/>
    </row>
    <row r="77" spans="1:8" s="40" customFormat="1" ht="13" customHeight="1" thickBot="1" x14ac:dyDescent="0.4">
      <c r="B77" s="47"/>
      <c r="F77" s="49"/>
      <c r="G77" s="61"/>
    </row>
    <row r="78" spans="1:8" s="40" customFormat="1" ht="13" customHeight="1" x14ac:dyDescent="0.35">
      <c r="A78" s="95" t="s">
        <v>55</v>
      </c>
      <c r="B78" s="91" t="s">
        <v>0</v>
      </c>
      <c r="C78" s="93" t="s">
        <v>1</v>
      </c>
      <c r="D78" s="93" t="s">
        <v>2</v>
      </c>
      <c r="E78" s="85"/>
      <c r="F78" s="85"/>
      <c r="G78" s="87"/>
    </row>
    <row r="79" spans="1:8" s="40" customFormat="1" ht="27" customHeight="1" x14ac:dyDescent="0.35">
      <c r="A79" s="96"/>
      <c r="B79" s="92"/>
      <c r="C79" s="94"/>
      <c r="D79" s="94"/>
      <c r="E79" s="86"/>
      <c r="F79" s="86"/>
      <c r="G79" s="88"/>
    </row>
    <row r="80" spans="1:8" s="40" customFormat="1" ht="13.15" customHeight="1" x14ac:dyDescent="0.25">
      <c r="A80" s="26" t="s">
        <v>3</v>
      </c>
      <c r="B80" s="41">
        <f>'ΕΔΡΑ 010123 300923'!B104</f>
        <v>1583.51</v>
      </c>
      <c r="C80" s="25">
        <f>C94</f>
        <v>30</v>
      </c>
      <c r="D80" s="27"/>
      <c r="E80" s="28">
        <f>B80*C7/30</f>
        <v>1583.51</v>
      </c>
      <c r="F80" s="29" t="s">
        <v>4</v>
      </c>
      <c r="G80" s="30">
        <f>SUM(E80:E86)</f>
        <v>3890.1829166666671</v>
      </c>
    </row>
    <row r="81" spans="1:8" s="40" customFormat="1" ht="13.15" customHeight="1" x14ac:dyDescent="0.35">
      <c r="A81" s="26" t="s">
        <v>5</v>
      </c>
      <c r="B81" s="67">
        <f>ROUND(B80*22%,2)</f>
        <v>348.37</v>
      </c>
      <c r="C81" s="25"/>
      <c r="D81" s="25"/>
      <c r="E81" s="28">
        <f>B81*C7/30</f>
        <v>348.37</v>
      </c>
      <c r="F81" s="29" t="s">
        <v>6</v>
      </c>
      <c r="G81" s="30">
        <f>SUM(E88:E90)</f>
        <v>808.55138668000006</v>
      </c>
    </row>
    <row r="82" spans="1:8" s="40" customFormat="1" ht="13.15" customHeight="1" x14ac:dyDescent="0.35">
      <c r="A82" s="26" t="s">
        <v>17</v>
      </c>
      <c r="B82" s="67">
        <f>ROUND((B80*17/24+100),2)</f>
        <v>1221.6500000000001</v>
      </c>
      <c r="C82" s="25"/>
      <c r="D82" s="44"/>
      <c r="E82" s="28">
        <f>(B80*17/24+100)*C7/30</f>
        <v>1221.6529166666667</v>
      </c>
      <c r="F82" s="29" t="s">
        <v>7</v>
      </c>
      <c r="G82" s="30">
        <f>G80-G81</f>
        <v>3081.6315299866669</v>
      </c>
    </row>
    <row r="83" spans="1:8" s="40" customFormat="1" ht="13.15" customHeight="1" x14ac:dyDescent="0.35">
      <c r="A83" s="26" t="s">
        <v>25</v>
      </c>
      <c r="B83" s="28">
        <f>B80/173*0.94</f>
        <v>8.6040427745664747</v>
      </c>
      <c r="C83" s="25"/>
      <c r="D83" s="25">
        <f>D12</f>
        <v>0</v>
      </c>
      <c r="E83" s="28">
        <f>B83*D83</f>
        <v>0</v>
      </c>
      <c r="F83" s="29"/>
      <c r="G83" s="57"/>
    </row>
    <row r="84" spans="1:8" ht="13" customHeight="1" x14ac:dyDescent="0.25">
      <c r="A84" s="26" t="s">
        <v>8</v>
      </c>
      <c r="B84" s="28">
        <f>ROUND(B80*5%,2)</f>
        <v>79.180000000000007</v>
      </c>
      <c r="C84" s="25"/>
      <c r="D84" s="44"/>
      <c r="E84" s="28">
        <f>B84*C7/30</f>
        <v>79.180000000000007</v>
      </c>
      <c r="F84" s="29"/>
      <c r="G84" s="30"/>
      <c r="H84" s="4"/>
    </row>
    <row r="85" spans="1:8" s="40" customFormat="1" ht="13.15" customHeight="1" x14ac:dyDescent="0.35">
      <c r="A85" s="26" t="s">
        <v>10</v>
      </c>
      <c r="B85" s="28">
        <f>ROUND(B80*6%,2)</f>
        <v>95.01</v>
      </c>
      <c r="C85" s="25"/>
      <c r="D85" s="25"/>
      <c r="E85" s="28">
        <f>B85*C7/30</f>
        <v>95.01</v>
      </c>
      <c r="F85" s="29"/>
      <c r="G85" s="57"/>
    </row>
    <row r="86" spans="1:8" s="40" customFormat="1" ht="13.15" customHeight="1" x14ac:dyDescent="0.25">
      <c r="A86" s="32" t="s">
        <v>11</v>
      </c>
      <c r="B86" s="28">
        <f>ROUND((B80+B84+B85)*8/25,2)</f>
        <v>562.46</v>
      </c>
      <c r="C86" s="25"/>
      <c r="D86" s="27"/>
      <c r="E86" s="28">
        <f>ROUND((B80+B84+B85)*8/25,2)*C80/30</f>
        <v>562.46000000000015</v>
      </c>
      <c r="F86" s="29"/>
      <c r="G86" s="57"/>
    </row>
    <row r="87" spans="1:8" s="40" customFormat="1" ht="13.15" customHeight="1" x14ac:dyDescent="0.35">
      <c r="A87" s="26"/>
      <c r="B87" s="28"/>
      <c r="C87" s="25"/>
      <c r="D87" s="27"/>
      <c r="E87" s="28"/>
      <c r="F87" s="29"/>
      <c r="G87" s="57"/>
      <c r="H87" s="55"/>
    </row>
    <row r="88" spans="1:8" s="40" customFormat="1" ht="13.15" customHeight="1" x14ac:dyDescent="0.35">
      <c r="A88" s="26" t="s">
        <v>12</v>
      </c>
      <c r="B88" s="28">
        <v>5</v>
      </c>
      <c r="C88" s="25"/>
      <c r="D88" s="27"/>
      <c r="E88" s="28">
        <f>5*C7/C7</f>
        <v>5</v>
      </c>
      <c r="F88" s="29"/>
      <c r="G88" s="57"/>
    </row>
    <row r="89" spans="1:8" s="40" customFormat="1" ht="13.15" customHeight="1" x14ac:dyDescent="0.25">
      <c r="A89" s="32" t="s">
        <v>13</v>
      </c>
      <c r="B89" s="28">
        <f>ROUND((B80*169.04%)*17%+(0.35%*B80),2)</f>
        <v>460.59</v>
      </c>
      <c r="C89" s="25"/>
      <c r="D89" s="27"/>
      <c r="E89" s="28">
        <f>((B80*169.04%)*17%*C7/30+(0.35%*B80))*C7/C7</f>
        <v>460.59238668</v>
      </c>
      <c r="F89" s="29"/>
      <c r="G89" s="57"/>
    </row>
    <row r="90" spans="1:8" s="40" customFormat="1" ht="13.15" customHeight="1" thickBot="1" x14ac:dyDescent="0.4">
      <c r="A90" s="33" t="s">
        <v>14</v>
      </c>
      <c r="B90" s="34">
        <f>ROUND(SUM(E80:E86)-E89,2)</f>
        <v>3429.59</v>
      </c>
      <c r="C90" s="35">
        <v>10</v>
      </c>
      <c r="D90" s="36"/>
      <c r="E90" s="34">
        <f>B90*C90%</f>
        <v>342.95900000000006</v>
      </c>
      <c r="F90" s="37"/>
      <c r="G90" s="60"/>
    </row>
    <row r="91" spans="1:8" ht="13.15" customHeight="1" thickBot="1" x14ac:dyDescent="0.4">
      <c r="A91" s="40"/>
      <c r="B91" s="47"/>
      <c r="C91" s="40"/>
      <c r="D91" s="40"/>
      <c r="E91" s="40"/>
      <c r="F91" s="49"/>
      <c r="G91" s="61"/>
    </row>
    <row r="92" spans="1:8" ht="13.15" customHeight="1" x14ac:dyDescent="0.35">
      <c r="A92" s="95" t="s">
        <v>54</v>
      </c>
      <c r="B92" s="91" t="s">
        <v>0</v>
      </c>
      <c r="C92" s="93" t="s">
        <v>1</v>
      </c>
      <c r="D92" s="93" t="s">
        <v>2</v>
      </c>
      <c r="E92" s="85"/>
      <c r="F92" s="85"/>
      <c r="G92" s="87"/>
    </row>
    <row r="93" spans="1:8" ht="25" customHeight="1" x14ac:dyDescent="0.35">
      <c r="A93" s="96"/>
      <c r="B93" s="92"/>
      <c r="C93" s="94"/>
      <c r="D93" s="94"/>
      <c r="E93" s="86"/>
      <c r="F93" s="86"/>
      <c r="G93" s="88"/>
    </row>
    <row r="94" spans="1:8" ht="13.15" customHeight="1" x14ac:dyDescent="0.25">
      <c r="A94" s="26" t="s">
        <v>3</v>
      </c>
      <c r="B94" s="41">
        <f>'ΕΔΡΑ 010123 300923'!B123</f>
        <v>1487.2</v>
      </c>
      <c r="C94" s="25">
        <f>C7</f>
        <v>30</v>
      </c>
      <c r="D94" s="27"/>
      <c r="E94" s="28">
        <f>B94*C7/30</f>
        <v>1487.2</v>
      </c>
      <c r="F94" s="29" t="s">
        <v>4</v>
      </c>
      <c r="G94" s="30">
        <f>SUM(E94:E100)</f>
        <v>3659.6533333333336</v>
      </c>
    </row>
    <row r="95" spans="1:8" ht="13.15" customHeight="1" x14ac:dyDescent="0.35">
      <c r="A95" s="26" t="s">
        <v>5</v>
      </c>
      <c r="B95" s="67">
        <f>ROUND(B94*22%,2)</f>
        <v>327.18</v>
      </c>
      <c r="C95" s="25"/>
      <c r="D95" s="25"/>
      <c r="E95" s="28">
        <f>B95*C7/30</f>
        <v>327.18</v>
      </c>
      <c r="F95" s="29" t="s">
        <v>6</v>
      </c>
      <c r="G95" s="30">
        <f>SUM(E102:E104)</f>
        <v>760.28588960000002</v>
      </c>
    </row>
    <row r="96" spans="1:8" ht="13.15" customHeight="1" x14ac:dyDescent="0.35">
      <c r="A96" s="26" t="s">
        <v>17</v>
      </c>
      <c r="B96" s="67">
        <f>ROUND((B94*17/24+100),2)</f>
        <v>1153.43</v>
      </c>
      <c r="C96" s="25"/>
      <c r="D96" s="44"/>
      <c r="E96" s="28">
        <f>(B94*17/24+100)*C7/30</f>
        <v>1153.4333333333334</v>
      </c>
      <c r="F96" s="29" t="s">
        <v>7</v>
      </c>
      <c r="G96" s="30">
        <f>G94-G95</f>
        <v>2899.3674437333339</v>
      </c>
    </row>
    <row r="97" spans="1:7" ht="13.15" customHeight="1" x14ac:dyDescent="0.35">
      <c r="A97" s="26" t="s">
        <v>25</v>
      </c>
      <c r="B97" s="28">
        <f>B94/173*0.94</f>
        <v>8.0807398843930631</v>
      </c>
      <c r="C97" s="25"/>
      <c r="D97" s="25">
        <f>D12</f>
        <v>0</v>
      </c>
      <c r="E97" s="28">
        <f>B97*D97</f>
        <v>0</v>
      </c>
      <c r="F97" s="29"/>
      <c r="G97" s="57"/>
    </row>
    <row r="98" spans="1:7" ht="13.15" customHeight="1" x14ac:dyDescent="0.35">
      <c r="A98" s="26" t="s">
        <v>8</v>
      </c>
      <c r="B98" s="28">
        <f>ROUND(B94*5%,2)</f>
        <v>74.36</v>
      </c>
      <c r="C98" s="25"/>
      <c r="D98" s="44"/>
      <c r="E98" s="28">
        <f>B98*C7/30</f>
        <v>74.36</v>
      </c>
      <c r="F98" s="29"/>
      <c r="G98" s="30"/>
    </row>
    <row r="99" spans="1:7" ht="13.15" customHeight="1" x14ac:dyDescent="0.35">
      <c r="A99" s="26" t="s">
        <v>10</v>
      </c>
      <c r="B99" s="28">
        <f>ROUND(B94*6%,2)</f>
        <v>89.23</v>
      </c>
      <c r="C99" s="25"/>
      <c r="D99" s="25"/>
      <c r="E99" s="28">
        <f>B99*C7/30</f>
        <v>89.23</v>
      </c>
      <c r="F99" s="29"/>
      <c r="G99" s="57"/>
    </row>
    <row r="100" spans="1:7" ht="13.15" customHeight="1" x14ac:dyDescent="0.25">
      <c r="A100" s="32" t="s">
        <v>11</v>
      </c>
      <c r="B100" s="28">
        <f>ROUND((B94+B98+B99)*8/25,2)</f>
        <v>528.25</v>
      </c>
      <c r="C100" s="25"/>
      <c r="D100" s="27"/>
      <c r="E100" s="28">
        <f>B100*C7/30</f>
        <v>528.25</v>
      </c>
      <c r="F100" s="29"/>
      <c r="G100" s="57"/>
    </row>
    <row r="101" spans="1:7" ht="13.15" customHeight="1" x14ac:dyDescent="0.35">
      <c r="A101" s="26"/>
      <c r="B101" s="28"/>
      <c r="C101" s="25"/>
      <c r="D101" s="27"/>
      <c r="E101" s="28"/>
      <c r="F101" s="29"/>
      <c r="G101" s="57"/>
    </row>
    <row r="102" spans="1:7" ht="13.15" customHeight="1" x14ac:dyDescent="0.35">
      <c r="A102" s="26" t="s">
        <v>12</v>
      </c>
      <c r="B102" s="28">
        <v>5</v>
      </c>
      <c r="C102" s="25"/>
      <c r="D102" s="27"/>
      <c r="E102" s="28">
        <f>5*C7/C7</f>
        <v>5</v>
      </c>
      <c r="F102" s="29"/>
      <c r="G102" s="57"/>
    </row>
    <row r="103" spans="1:7" ht="13.15" customHeight="1" x14ac:dyDescent="0.25">
      <c r="A103" s="32" t="s">
        <v>13</v>
      </c>
      <c r="B103" s="28">
        <f>ROUND((B94*169.04%)*17%+(0.35%*B94),2)</f>
        <v>432.58</v>
      </c>
      <c r="C103" s="25"/>
      <c r="D103" s="27"/>
      <c r="E103" s="28">
        <f>((B94*169.04%)*17%*C7/30+(0.35%*B94))*C7/C7</f>
        <v>432.57888960000002</v>
      </c>
      <c r="F103" s="29"/>
      <c r="G103" s="57"/>
    </row>
    <row r="104" spans="1:7" ht="13.15" customHeight="1" thickBot="1" x14ac:dyDescent="0.4">
      <c r="A104" s="33" t="s">
        <v>14</v>
      </c>
      <c r="B104" s="34">
        <f>ROUND(SUM(E94:E100)-E103,2)</f>
        <v>3227.07</v>
      </c>
      <c r="C104" s="35">
        <v>10</v>
      </c>
      <c r="D104" s="36"/>
      <c r="E104" s="34">
        <f>B104*C104%</f>
        <v>322.70700000000005</v>
      </c>
      <c r="F104" s="37"/>
      <c r="G104" s="60"/>
    </row>
    <row r="105" spans="1:7" ht="13.15" customHeight="1" thickBot="1" x14ac:dyDescent="0.4">
      <c r="A105" s="40"/>
      <c r="B105" s="47"/>
      <c r="C105" s="48"/>
      <c r="D105" s="40"/>
      <c r="E105" s="47"/>
      <c r="F105" s="49"/>
      <c r="G105" s="61"/>
    </row>
    <row r="106" spans="1:7" ht="13.15" customHeight="1" x14ac:dyDescent="0.35">
      <c r="A106" s="95" t="s">
        <v>53</v>
      </c>
      <c r="B106" s="104" t="s">
        <v>0</v>
      </c>
      <c r="C106" s="106" t="s">
        <v>1</v>
      </c>
      <c r="D106" s="106" t="s">
        <v>2</v>
      </c>
      <c r="E106" s="85"/>
      <c r="F106" s="85"/>
      <c r="G106" s="87"/>
    </row>
    <row r="107" spans="1:7" ht="13.15" customHeight="1" x14ac:dyDescent="0.35">
      <c r="A107" s="96"/>
      <c r="B107" s="105"/>
      <c r="C107" s="107"/>
      <c r="D107" s="107"/>
      <c r="E107" s="86"/>
      <c r="F107" s="86"/>
      <c r="G107" s="88"/>
    </row>
    <row r="108" spans="1:7" ht="13.15" customHeight="1" x14ac:dyDescent="0.25">
      <c r="A108" s="26" t="s">
        <v>3</v>
      </c>
      <c r="B108" s="41">
        <f>'ΕΔΡΑ 010123 300923'!B142</f>
        <v>1470.31</v>
      </c>
      <c r="C108" s="25">
        <f>C22</f>
        <v>30</v>
      </c>
      <c r="D108" s="27"/>
      <c r="E108" s="28">
        <f>B108*C7/30</f>
        <v>1470.31</v>
      </c>
      <c r="F108" s="29" t="s">
        <v>4</v>
      </c>
      <c r="G108" s="30">
        <f>SUM(E108:E114)</f>
        <v>3619.2495833333332</v>
      </c>
    </row>
    <row r="109" spans="1:7" ht="13.15" customHeight="1" x14ac:dyDescent="0.35">
      <c r="A109" s="26" t="s">
        <v>5</v>
      </c>
      <c r="B109" s="67">
        <f>ROUND(B108*22%,2)</f>
        <v>323.47000000000003</v>
      </c>
      <c r="C109" s="25"/>
      <c r="D109" s="25"/>
      <c r="E109" s="28">
        <f>B109*C7/30</f>
        <v>323.47000000000003</v>
      </c>
      <c r="F109" s="29" t="s">
        <v>6</v>
      </c>
      <c r="G109" s="30">
        <f>SUM(E116:E118)</f>
        <v>751.82412908000003</v>
      </c>
    </row>
    <row r="110" spans="1:7" ht="13.15" customHeight="1" x14ac:dyDescent="0.35">
      <c r="A110" s="26" t="s">
        <v>17</v>
      </c>
      <c r="B110" s="67">
        <f>ROUND((B108*17/24+100),2)</f>
        <v>1141.47</v>
      </c>
      <c r="C110" s="25"/>
      <c r="D110" s="44"/>
      <c r="E110" s="28">
        <f>(B108*17/24+100)*C7/30</f>
        <v>1141.4695833333333</v>
      </c>
      <c r="F110" s="29" t="s">
        <v>7</v>
      </c>
      <c r="G110" s="30">
        <f>G108-G109</f>
        <v>2867.4254542533331</v>
      </c>
    </row>
    <row r="111" spans="1:7" ht="13.15" customHeight="1" x14ac:dyDescent="0.35">
      <c r="A111" s="26" t="s">
        <v>25</v>
      </c>
      <c r="B111" s="28">
        <f>B108/173*0.94</f>
        <v>7.9889676300578021</v>
      </c>
      <c r="C111" s="25"/>
      <c r="D111" s="25">
        <f>D12</f>
        <v>0</v>
      </c>
      <c r="E111" s="28">
        <f>B111*D111</f>
        <v>0</v>
      </c>
      <c r="F111" s="29"/>
      <c r="G111" s="57"/>
    </row>
    <row r="112" spans="1:7" ht="13.15" customHeight="1" x14ac:dyDescent="0.35">
      <c r="A112" s="26" t="s">
        <v>8</v>
      </c>
      <c r="B112" s="28">
        <f>ROUND(B108*5%,2)</f>
        <v>73.52</v>
      </c>
      <c r="C112" s="25"/>
      <c r="D112" s="44"/>
      <c r="E112" s="28">
        <f>B112*C7/30</f>
        <v>73.52</v>
      </c>
      <c r="F112" s="29"/>
      <c r="G112" s="30"/>
    </row>
    <row r="113" spans="1:7" ht="13.15" customHeight="1" x14ac:dyDescent="0.35">
      <c r="A113" s="26" t="s">
        <v>10</v>
      </c>
      <c r="B113" s="28">
        <f>ROUND(B108*6%,2)</f>
        <v>88.22</v>
      </c>
      <c r="C113" s="25"/>
      <c r="D113" s="25"/>
      <c r="E113" s="28">
        <f>B113*C7/30</f>
        <v>88.22</v>
      </c>
      <c r="F113" s="29"/>
      <c r="G113" s="57"/>
    </row>
    <row r="114" spans="1:7" ht="13.15" customHeight="1" x14ac:dyDescent="0.25">
      <c r="A114" s="32" t="s">
        <v>11</v>
      </c>
      <c r="B114" s="28">
        <f>ROUND((B108+B112+B113)*8/25,2)</f>
        <v>522.26</v>
      </c>
      <c r="C114" s="25"/>
      <c r="D114" s="27"/>
      <c r="E114" s="28">
        <f>B114*C7/30</f>
        <v>522.26</v>
      </c>
      <c r="F114" s="29"/>
      <c r="G114" s="57"/>
    </row>
    <row r="115" spans="1:7" ht="13.15" customHeight="1" x14ac:dyDescent="0.35">
      <c r="A115" s="26"/>
      <c r="B115" s="28"/>
      <c r="C115" s="25"/>
      <c r="D115" s="27"/>
      <c r="E115" s="28"/>
      <c r="F115" s="29"/>
      <c r="G115" s="57"/>
    </row>
    <row r="116" spans="1:7" ht="13.15" customHeight="1" x14ac:dyDescent="0.35">
      <c r="A116" s="26" t="s">
        <v>12</v>
      </c>
      <c r="B116" s="28">
        <v>5</v>
      </c>
      <c r="C116" s="25"/>
      <c r="D116" s="27"/>
      <c r="E116" s="28">
        <f>5*C7/C7</f>
        <v>5</v>
      </c>
      <c r="F116" s="29"/>
      <c r="G116" s="57"/>
    </row>
    <row r="117" spans="1:7" ht="13.15" customHeight="1" x14ac:dyDescent="0.25">
      <c r="A117" s="32" t="s">
        <v>13</v>
      </c>
      <c r="B117" s="28">
        <f>ROUND((B108*169.04%)*17%+(0.35%*B108),2)</f>
        <v>427.67</v>
      </c>
      <c r="C117" s="25"/>
      <c r="D117" s="27"/>
      <c r="E117" s="28">
        <f>((B108*169.04%)*17%*C7/30+(0.35%*B108))*C7/C7</f>
        <v>427.66612908000002</v>
      </c>
      <c r="F117" s="29"/>
      <c r="G117" s="57"/>
    </row>
    <row r="118" spans="1:7" ht="13.15" customHeight="1" thickBot="1" x14ac:dyDescent="0.4">
      <c r="A118" s="33" t="s">
        <v>14</v>
      </c>
      <c r="B118" s="34">
        <f>ROUND(SUM(E108:E114)-E117,2)</f>
        <v>3191.58</v>
      </c>
      <c r="C118" s="35">
        <f>C33</f>
        <v>10</v>
      </c>
      <c r="D118" s="36"/>
      <c r="E118" s="34">
        <f>B118*C118%</f>
        <v>319.15800000000002</v>
      </c>
      <c r="F118" s="37"/>
      <c r="G118" s="60"/>
    </row>
    <row r="119" spans="1:7" ht="13.15" customHeight="1" thickBot="1" x14ac:dyDescent="0.4">
      <c r="A119" s="40"/>
      <c r="B119" s="47"/>
      <c r="C119" s="40"/>
      <c r="D119" s="40"/>
      <c r="E119" s="40"/>
      <c r="F119" s="49"/>
      <c r="G119" s="61"/>
    </row>
    <row r="120" spans="1:7" ht="13.15" customHeight="1" x14ac:dyDescent="0.35">
      <c r="A120" s="89" t="s">
        <v>50</v>
      </c>
      <c r="B120" s="100" t="s">
        <v>0</v>
      </c>
      <c r="C120" s="102" t="s">
        <v>1</v>
      </c>
      <c r="D120" s="102" t="s">
        <v>2</v>
      </c>
      <c r="E120" s="85"/>
      <c r="F120" s="85"/>
      <c r="G120" s="87"/>
    </row>
    <row r="121" spans="1:7" ht="13.15" customHeight="1" x14ac:dyDescent="0.35">
      <c r="A121" s="90"/>
      <c r="B121" s="101"/>
      <c r="C121" s="103"/>
      <c r="D121" s="103"/>
      <c r="E121" s="86"/>
      <c r="F121" s="86"/>
      <c r="G121" s="88"/>
    </row>
    <row r="122" spans="1:7" ht="13.15" customHeight="1" x14ac:dyDescent="0.25">
      <c r="A122" s="26" t="s">
        <v>3</v>
      </c>
      <c r="B122" s="41">
        <f>'ΕΔΡΑ 010123 300923'!B161</f>
        <v>929.45</v>
      </c>
      <c r="C122" s="25">
        <f>C22</f>
        <v>30</v>
      </c>
      <c r="D122" s="27"/>
      <c r="E122" s="28">
        <f>B122*C7/30</f>
        <v>929.45</v>
      </c>
      <c r="F122" s="29" t="s">
        <v>4</v>
      </c>
      <c r="G122" s="30">
        <f>SUM(E122:E128)</f>
        <v>2324.6704166666668</v>
      </c>
    </row>
    <row r="123" spans="1:7" ht="13.15" customHeight="1" x14ac:dyDescent="0.35">
      <c r="A123" s="26" t="s">
        <v>5</v>
      </c>
      <c r="B123" s="67">
        <f>ROUND(B122*22%,2)</f>
        <v>204.48</v>
      </c>
      <c r="C123" s="25"/>
      <c r="D123" s="25"/>
      <c r="E123" s="28">
        <f>B123*C7/30</f>
        <v>204.48</v>
      </c>
      <c r="F123" s="29" t="s">
        <v>6</v>
      </c>
      <c r="G123" s="30">
        <f>SUM(E130:E132)</f>
        <v>480.77926260000004</v>
      </c>
    </row>
    <row r="124" spans="1:7" ht="13.15" customHeight="1" x14ac:dyDescent="0.35">
      <c r="A124" s="26" t="s">
        <v>17</v>
      </c>
      <c r="B124" s="67">
        <f>ROUND((B122*17/24+100),2)</f>
        <v>758.36</v>
      </c>
      <c r="C124" s="25"/>
      <c r="D124" s="44"/>
      <c r="E124" s="28">
        <f>(B122*17/24+100)*C7/30</f>
        <v>758.36041666666677</v>
      </c>
      <c r="F124" s="29" t="s">
        <v>7</v>
      </c>
      <c r="G124" s="30">
        <f>G122-G123</f>
        <v>1843.8911540666668</v>
      </c>
    </row>
    <row r="125" spans="1:7" ht="13.15" customHeight="1" x14ac:dyDescent="0.35">
      <c r="A125" s="26" t="s">
        <v>25</v>
      </c>
      <c r="B125" s="28">
        <f>B122/173*0.94</f>
        <v>5.0501907514450872</v>
      </c>
      <c r="C125" s="25"/>
      <c r="D125" s="25">
        <f>D12</f>
        <v>0</v>
      </c>
      <c r="E125" s="28">
        <f>B125*D125</f>
        <v>0</v>
      </c>
      <c r="F125" s="29"/>
      <c r="G125" s="57"/>
    </row>
    <row r="126" spans="1:7" ht="13.15" customHeight="1" x14ac:dyDescent="0.35">
      <c r="A126" s="26" t="s">
        <v>8</v>
      </c>
      <c r="B126" s="28">
        <f>ROUND(B122*5%,2)</f>
        <v>46.47</v>
      </c>
      <c r="C126" s="25"/>
      <c r="D126" s="44"/>
      <c r="E126" s="28">
        <f>B126*C7/30</f>
        <v>46.47</v>
      </c>
      <c r="F126" s="29"/>
      <c r="G126" s="30"/>
    </row>
    <row r="127" spans="1:7" ht="13.15" customHeight="1" x14ac:dyDescent="0.35">
      <c r="A127" s="26" t="s">
        <v>10</v>
      </c>
      <c r="B127" s="28">
        <f>ROUND(B122*6%,2)</f>
        <v>55.77</v>
      </c>
      <c r="C127" s="25"/>
      <c r="D127" s="25"/>
      <c r="E127" s="28">
        <f>B127*C7/30</f>
        <v>55.77</v>
      </c>
      <c r="F127" s="29"/>
      <c r="G127" s="57"/>
    </row>
    <row r="128" spans="1:7" ht="13.15" customHeight="1" x14ac:dyDescent="0.25">
      <c r="A128" s="32" t="s">
        <v>11</v>
      </c>
      <c r="B128" s="28">
        <f>ROUND((B122+B126+B127)*8/25,2)</f>
        <v>330.14</v>
      </c>
      <c r="C128" s="25"/>
      <c r="D128" s="27"/>
      <c r="E128" s="28">
        <f>B128*C7/30</f>
        <v>330.14</v>
      </c>
      <c r="F128" s="29"/>
      <c r="G128" s="57"/>
    </row>
    <row r="129" spans="1:7" ht="13.15" customHeight="1" x14ac:dyDescent="0.35">
      <c r="A129" s="26"/>
      <c r="B129" s="28"/>
      <c r="C129" s="25"/>
      <c r="D129" s="27"/>
      <c r="E129" s="28"/>
      <c r="F129" s="29"/>
      <c r="G129" s="57"/>
    </row>
    <row r="130" spans="1:7" ht="13.15" customHeight="1" x14ac:dyDescent="0.35">
      <c r="A130" s="26" t="s">
        <v>12</v>
      </c>
      <c r="B130" s="28">
        <v>5</v>
      </c>
      <c r="C130" s="25"/>
      <c r="D130" s="27"/>
      <c r="E130" s="28">
        <f>5*C7/C7</f>
        <v>5</v>
      </c>
      <c r="F130" s="29"/>
      <c r="G130" s="57"/>
    </row>
    <row r="131" spans="1:7" ht="13.15" customHeight="1" x14ac:dyDescent="0.25">
      <c r="A131" s="32" t="s">
        <v>13</v>
      </c>
      <c r="B131" s="28">
        <f>ROUND((B122*169.04%)*17%+(0.35%*B122),2)</f>
        <v>270.35000000000002</v>
      </c>
      <c r="C131" s="25"/>
      <c r="D131" s="27"/>
      <c r="E131" s="28">
        <f>((B122*169.04%)*17%*C7/30+(0.35%*B122))*C7/C7</f>
        <v>270.34726260000002</v>
      </c>
      <c r="F131" s="29"/>
      <c r="G131" s="57"/>
    </row>
    <row r="132" spans="1:7" ht="13.15" customHeight="1" thickBot="1" x14ac:dyDescent="0.4">
      <c r="A132" s="33" t="s">
        <v>14</v>
      </c>
      <c r="B132" s="34">
        <f>ROUND(SUM(E122:E128)-E131,2)</f>
        <v>2054.3200000000002</v>
      </c>
      <c r="C132" s="35">
        <v>10</v>
      </c>
      <c r="D132" s="36"/>
      <c r="E132" s="34">
        <f>B132*C132%</f>
        <v>205.43200000000002</v>
      </c>
      <c r="F132" s="37"/>
      <c r="G132" s="60"/>
    </row>
    <row r="133" spans="1:7" ht="13.15" customHeight="1" thickBot="1" x14ac:dyDescent="0.4">
      <c r="A133" s="40"/>
      <c r="B133" s="47"/>
      <c r="C133" s="40"/>
      <c r="D133" s="40"/>
      <c r="E133" s="40"/>
      <c r="F133" s="49"/>
      <c r="G133" s="61"/>
    </row>
    <row r="134" spans="1:7" ht="13.15" customHeight="1" x14ac:dyDescent="0.35">
      <c r="A134" s="89" t="s">
        <v>51</v>
      </c>
      <c r="B134" s="100" t="s">
        <v>0</v>
      </c>
      <c r="C134" s="102" t="s">
        <v>1</v>
      </c>
      <c r="D134" s="102" t="s">
        <v>2</v>
      </c>
      <c r="E134" s="85"/>
      <c r="F134" s="85"/>
      <c r="G134" s="87"/>
    </row>
    <row r="135" spans="1:7" ht="28.5" customHeight="1" x14ac:dyDescent="0.35">
      <c r="A135" s="90"/>
      <c r="B135" s="101"/>
      <c r="C135" s="103"/>
      <c r="D135" s="103"/>
      <c r="E135" s="86"/>
      <c r="F135" s="86"/>
      <c r="G135" s="88"/>
    </row>
    <row r="136" spans="1:7" ht="13.15" customHeight="1" x14ac:dyDescent="0.25">
      <c r="A136" s="26" t="s">
        <v>3</v>
      </c>
      <c r="B136" s="41">
        <f>'ΕΔΡΑ 010123 300923'!B180</f>
        <v>960.84</v>
      </c>
      <c r="C136" s="25">
        <f>C122</f>
        <v>30</v>
      </c>
      <c r="D136" s="27"/>
      <c r="E136" s="28">
        <f>B136*C7/30</f>
        <v>960.84</v>
      </c>
      <c r="F136" s="29" t="s">
        <v>4</v>
      </c>
      <c r="G136" s="30">
        <f>SUM(E136:E142)</f>
        <v>2399.7950000000001</v>
      </c>
    </row>
    <row r="137" spans="1:7" ht="13.15" customHeight="1" x14ac:dyDescent="0.35">
      <c r="A137" s="26" t="s">
        <v>5</v>
      </c>
      <c r="B137" s="67">
        <f>ROUND(B136*22%,2)</f>
        <v>211.38</v>
      </c>
      <c r="C137" s="25"/>
      <c r="D137" s="25"/>
      <c r="E137" s="28">
        <f>B137*C7/30</f>
        <v>211.38</v>
      </c>
      <c r="F137" s="29" t="s">
        <v>6</v>
      </c>
      <c r="G137" s="30">
        <f>SUM(E144:E146)</f>
        <v>496.50960911999999</v>
      </c>
    </row>
    <row r="138" spans="1:7" ht="13.15" customHeight="1" x14ac:dyDescent="0.35">
      <c r="A138" s="26" t="s">
        <v>17</v>
      </c>
      <c r="B138" s="67">
        <f>ROUND((B136*17/24+100),2)</f>
        <v>780.6</v>
      </c>
      <c r="C138" s="25"/>
      <c r="D138" s="44"/>
      <c r="E138" s="28">
        <f>(B136*17/24+100)*C7/30</f>
        <v>780.59500000000003</v>
      </c>
      <c r="F138" s="29" t="s">
        <v>7</v>
      </c>
      <c r="G138" s="30">
        <f>G136-G137</f>
        <v>1903.28539088</v>
      </c>
    </row>
    <row r="139" spans="1:7" ht="13.15" customHeight="1" x14ac:dyDescent="0.35">
      <c r="A139" s="26" t="s">
        <v>25</v>
      </c>
      <c r="B139" s="28">
        <f>B136/173*0.94</f>
        <v>5.2207491329479767</v>
      </c>
      <c r="C139" s="25"/>
      <c r="D139" s="25">
        <f>D12</f>
        <v>0</v>
      </c>
      <c r="E139" s="28">
        <f>B139*D139</f>
        <v>0</v>
      </c>
      <c r="F139" s="29"/>
      <c r="G139" s="57"/>
    </row>
    <row r="140" spans="1:7" ht="13.15" customHeight="1" x14ac:dyDescent="0.35">
      <c r="A140" s="26" t="s">
        <v>8</v>
      </c>
      <c r="B140" s="28">
        <f>ROUND(B136*5%,2)</f>
        <v>48.04</v>
      </c>
      <c r="C140" s="25"/>
      <c r="D140" s="44"/>
      <c r="E140" s="28">
        <f>B140*C7/30</f>
        <v>48.04</v>
      </c>
      <c r="F140" s="29"/>
      <c r="G140" s="30"/>
    </row>
    <row r="141" spans="1:7" ht="13.15" customHeight="1" x14ac:dyDescent="0.35">
      <c r="A141" s="26" t="s">
        <v>10</v>
      </c>
      <c r="B141" s="28">
        <f>ROUND(B136*6%,2)</f>
        <v>57.65</v>
      </c>
      <c r="C141" s="25"/>
      <c r="D141" s="25"/>
      <c r="E141" s="28">
        <f>B141*C7/30</f>
        <v>57.65</v>
      </c>
      <c r="F141" s="29"/>
      <c r="G141" s="57"/>
    </row>
    <row r="142" spans="1:7" ht="13.15" customHeight="1" x14ac:dyDescent="0.25">
      <c r="A142" s="32" t="s">
        <v>11</v>
      </c>
      <c r="B142" s="28">
        <f>ROUND((B136+B140+B141)*8/25,2)</f>
        <v>341.29</v>
      </c>
      <c r="C142" s="25"/>
      <c r="D142" s="27"/>
      <c r="E142" s="28">
        <f>B142*C7/30</f>
        <v>341.29</v>
      </c>
      <c r="F142" s="29"/>
      <c r="G142" s="57"/>
    </row>
    <row r="143" spans="1:7" ht="13.15" customHeight="1" x14ac:dyDescent="0.35">
      <c r="A143" s="26"/>
      <c r="B143" s="28"/>
      <c r="C143" s="25"/>
      <c r="D143" s="27"/>
      <c r="E143" s="28"/>
      <c r="F143" s="29"/>
      <c r="G143" s="57"/>
    </row>
    <row r="144" spans="1:7" ht="13.15" customHeight="1" x14ac:dyDescent="0.35">
      <c r="A144" s="26" t="s">
        <v>12</v>
      </c>
      <c r="B144" s="28">
        <v>5</v>
      </c>
      <c r="C144" s="25"/>
      <c r="D144" s="27"/>
      <c r="E144" s="28">
        <f>5*C7/C7</f>
        <v>5</v>
      </c>
      <c r="F144" s="29"/>
      <c r="G144" s="57"/>
    </row>
    <row r="145" spans="1:7" ht="13.15" customHeight="1" x14ac:dyDescent="0.25">
      <c r="A145" s="32" t="s">
        <v>13</v>
      </c>
      <c r="B145" s="28">
        <f>ROUND((B136*169.04%)*17%+(0.35%*B136),2)</f>
        <v>279.48</v>
      </c>
      <c r="C145" s="25"/>
      <c r="D145" s="27"/>
      <c r="E145" s="28">
        <f>((B136*169.04%)*17%*C7/30+(0.35%*B136))*C7/C7</f>
        <v>279.47760911999995</v>
      </c>
      <c r="F145" s="29"/>
      <c r="G145" s="57"/>
    </row>
    <row r="146" spans="1:7" ht="13.15" customHeight="1" thickBot="1" x14ac:dyDescent="0.4">
      <c r="A146" s="33" t="s">
        <v>14</v>
      </c>
      <c r="B146" s="34">
        <f>ROUND(SUM(E136:E142)-E145,2)</f>
        <v>2120.3200000000002</v>
      </c>
      <c r="C146" s="35">
        <v>10</v>
      </c>
      <c r="D146" s="36"/>
      <c r="E146" s="34">
        <f>B146*C146%</f>
        <v>212.03200000000004</v>
      </c>
      <c r="F146" s="37"/>
      <c r="G146" s="60"/>
    </row>
  </sheetData>
  <sheetProtection algorithmName="SHA-512" hashValue="Xs82FpDeJQMahvo2y+PCVbpXLOF0lECdKhIvuzSBjcMW1b/tBaTOYadD/vhgBLrM/NFdkF4zcnsv4a0CjewN1Q==" saltValue="Hnja69tiqKr6tr2muA0UJQ==" spinCount="100000" sheet="1" selectLockedCells="1"/>
  <mergeCells count="74">
    <mergeCell ref="A1:G1"/>
    <mergeCell ref="A2:G2"/>
    <mergeCell ref="A3:G3"/>
    <mergeCell ref="A4:G4"/>
    <mergeCell ref="A35:A36"/>
    <mergeCell ref="B35:B36"/>
    <mergeCell ref="C35:C36"/>
    <mergeCell ref="D35:D36"/>
    <mergeCell ref="E35:E36"/>
    <mergeCell ref="F35:F36"/>
    <mergeCell ref="G35:G36"/>
    <mergeCell ref="F20:F21"/>
    <mergeCell ref="G20:G21"/>
    <mergeCell ref="A5:A6"/>
    <mergeCell ref="B5:B6"/>
    <mergeCell ref="C5:C6"/>
    <mergeCell ref="D5:D6"/>
    <mergeCell ref="E5:E6"/>
    <mergeCell ref="F5:F6"/>
    <mergeCell ref="G5:G6"/>
    <mergeCell ref="A20:A21"/>
    <mergeCell ref="B20:B21"/>
    <mergeCell ref="C20:C21"/>
    <mergeCell ref="D20:D21"/>
    <mergeCell ref="E20:E21"/>
    <mergeCell ref="F50:F51"/>
    <mergeCell ref="G50:G51"/>
    <mergeCell ref="F120:F121"/>
    <mergeCell ref="G120:G121"/>
    <mergeCell ref="A120:A121"/>
    <mergeCell ref="B120:B121"/>
    <mergeCell ref="C120:C121"/>
    <mergeCell ref="D120:D121"/>
    <mergeCell ref="E120:E121"/>
    <mergeCell ref="F106:F107"/>
    <mergeCell ref="G106:G107"/>
    <mergeCell ref="A106:A107"/>
    <mergeCell ref="B106:B107"/>
    <mergeCell ref="C106:C107"/>
    <mergeCell ref="D106:D107"/>
    <mergeCell ref="E106:E107"/>
    <mergeCell ref="A50:A51"/>
    <mergeCell ref="B50:B51"/>
    <mergeCell ref="C50:C51"/>
    <mergeCell ref="D50:D51"/>
    <mergeCell ref="E50:E51"/>
    <mergeCell ref="F64:F65"/>
    <mergeCell ref="G64:G65"/>
    <mergeCell ref="A92:A93"/>
    <mergeCell ref="B92:B93"/>
    <mergeCell ref="C92:C93"/>
    <mergeCell ref="D92:D93"/>
    <mergeCell ref="E92:E93"/>
    <mergeCell ref="F92:F93"/>
    <mergeCell ref="G92:G93"/>
    <mergeCell ref="A64:A65"/>
    <mergeCell ref="B64:B65"/>
    <mergeCell ref="C64:C65"/>
    <mergeCell ref="D64:D65"/>
    <mergeCell ref="E64:E65"/>
    <mergeCell ref="F134:F135"/>
    <mergeCell ref="G134:G135"/>
    <mergeCell ref="A78:A79"/>
    <mergeCell ref="B78:B79"/>
    <mergeCell ref="C78:C79"/>
    <mergeCell ref="D78:D79"/>
    <mergeCell ref="E78:E79"/>
    <mergeCell ref="F78:F79"/>
    <mergeCell ref="G78:G79"/>
    <mergeCell ref="A134:A135"/>
    <mergeCell ref="B134:B135"/>
    <mergeCell ref="C134:C135"/>
    <mergeCell ref="D134:D135"/>
    <mergeCell ref="E134:E135"/>
  </mergeCells>
  <pageMargins left="0.75" right="0.75" top="1" bottom="0.98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6C342-A124-4CF2-90D4-1C3C98BA5C0C}">
  <dimension ref="A1:P146"/>
  <sheetViews>
    <sheetView zoomScale="70" zoomScaleNormal="70" zoomScaleSheetLayoutView="100" workbookViewId="0">
      <selection activeCell="C11" sqref="C11"/>
    </sheetView>
  </sheetViews>
  <sheetFormatPr defaultColWidth="8.81640625" defaultRowHeight="13.15" customHeight="1" x14ac:dyDescent="0.35"/>
  <cols>
    <col min="1" max="1" width="26.7265625" style="3" customWidth="1"/>
    <col min="2" max="2" width="15" style="23" customWidth="1"/>
    <col min="3" max="3" width="7.7265625" style="3" customWidth="1"/>
    <col min="4" max="4" width="10.1796875" style="3" customWidth="1"/>
    <col min="5" max="5" width="8.453125" style="3" customWidth="1"/>
    <col min="6" max="6" width="18.81640625" style="24" customWidth="1"/>
    <col min="7" max="7" width="25.1796875" style="59" customWidth="1"/>
    <col min="8" max="8" width="2.81640625" style="3" customWidth="1"/>
    <col min="9" max="9" width="54.453125" style="3" customWidth="1"/>
    <col min="10" max="10" width="13.453125" style="3" customWidth="1"/>
    <col min="11" max="11" width="8.81640625" style="3"/>
    <col min="12" max="12" width="10.54296875" style="3" bestFit="1" customWidth="1"/>
    <col min="13" max="225" width="8.81640625" style="3"/>
    <col min="226" max="226" width="25.26953125" style="3" customWidth="1"/>
    <col min="227" max="227" width="10.453125" style="3" customWidth="1"/>
    <col min="228" max="228" width="7.7265625" style="3" customWidth="1"/>
    <col min="229" max="229" width="10.1796875" style="3" customWidth="1"/>
    <col min="230" max="230" width="8.453125" style="3" customWidth="1"/>
    <col min="231" max="231" width="18.81640625" style="3" customWidth="1"/>
    <col min="232" max="232" width="9.81640625" style="3" customWidth="1"/>
    <col min="233" max="233" width="8.7265625" style="3" customWidth="1"/>
    <col min="234" max="234" width="29.26953125" style="3" customWidth="1"/>
    <col min="235" max="235" width="10.26953125" style="3" customWidth="1"/>
    <col min="236" max="238" width="8.81640625" style="3" customWidth="1"/>
    <col min="239" max="239" width="9.1796875" style="3" customWidth="1"/>
    <col min="240" max="240" width="20.26953125" style="3" customWidth="1"/>
    <col min="241" max="481" width="8.81640625" style="3"/>
    <col min="482" max="482" width="25.26953125" style="3" customWidth="1"/>
    <col min="483" max="483" width="10.453125" style="3" customWidth="1"/>
    <col min="484" max="484" width="7.7265625" style="3" customWidth="1"/>
    <col min="485" max="485" width="10.1796875" style="3" customWidth="1"/>
    <col min="486" max="486" width="8.453125" style="3" customWidth="1"/>
    <col min="487" max="487" width="18.81640625" style="3" customWidth="1"/>
    <col min="488" max="488" width="9.81640625" style="3" customWidth="1"/>
    <col min="489" max="489" width="8.7265625" style="3" customWidth="1"/>
    <col min="490" max="490" width="29.26953125" style="3" customWidth="1"/>
    <col min="491" max="491" width="10.26953125" style="3" customWidth="1"/>
    <col min="492" max="494" width="8.81640625" style="3" customWidth="1"/>
    <col min="495" max="495" width="9.1796875" style="3" customWidth="1"/>
    <col min="496" max="496" width="20.26953125" style="3" customWidth="1"/>
    <col min="497" max="737" width="8.81640625" style="3"/>
    <col min="738" max="738" width="25.26953125" style="3" customWidth="1"/>
    <col min="739" max="739" width="10.453125" style="3" customWidth="1"/>
    <col min="740" max="740" width="7.7265625" style="3" customWidth="1"/>
    <col min="741" max="741" width="10.1796875" style="3" customWidth="1"/>
    <col min="742" max="742" width="8.453125" style="3" customWidth="1"/>
    <col min="743" max="743" width="18.81640625" style="3" customWidth="1"/>
    <col min="744" max="744" width="9.81640625" style="3" customWidth="1"/>
    <col min="745" max="745" width="8.7265625" style="3" customWidth="1"/>
    <col min="746" max="746" width="29.26953125" style="3" customWidth="1"/>
    <col min="747" max="747" width="10.26953125" style="3" customWidth="1"/>
    <col min="748" max="750" width="8.81640625" style="3" customWidth="1"/>
    <col min="751" max="751" width="9.1796875" style="3" customWidth="1"/>
    <col min="752" max="752" width="20.26953125" style="3" customWidth="1"/>
    <col min="753" max="993" width="8.81640625" style="3"/>
    <col min="994" max="994" width="25.26953125" style="3" customWidth="1"/>
    <col min="995" max="995" width="10.453125" style="3" customWidth="1"/>
    <col min="996" max="996" width="7.7265625" style="3" customWidth="1"/>
    <col min="997" max="997" width="10.1796875" style="3" customWidth="1"/>
    <col min="998" max="998" width="8.453125" style="3" customWidth="1"/>
    <col min="999" max="999" width="18.81640625" style="3" customWidth="1"/>
    <col min="1000" max="1000" width="9.81640625" style="3" customWidth="1"/>
    <col min="1001" max="1001" width="8.7265625" style="3" customWidth="1"/>
    <col min="1002" max="1002" width="29.26953125" style="3" customWidth="1"/>
    <col min="1003" max="1003" width="10.26953125" style="3" customWidth="1"/>
    <col min="1004" max="1006" width="8.81640625" style="3" customWidth="1"/>
    <col min="1007" max="1007" width="9.1796875" style="3" customWidth="1"/>
    <col min="1008" max="1008" width="20.26953125" style="3" customWidth="1"/>
    <col min="1009" max="1249" width="8.81640625" style="3"/>
    <col min="1250" max="1250" width="25.26953125" style="3" customWidth="1"/>
    <col min="1251" max="1251" width="10.453125" style="3" customWidth="1"/>
    <col min="1252" max="1252" width="7.7265625" style="3" customWidth="1"/>
    <col min="1253" max="1253" width="10.1796875" style="3" customWidth="1"/>
    <col min="1254" max="1254" width="8.453125" style="3" customWidth="1"/>
    <col min="1255" max="1255" width="18.81640625" style="3" customWidth="1"/>
    <col min="1256" max="1256" width="9.81640625" style="3" customWidth="1"/>
    <col min="1257" max="1257" width="8.7265625" style="3" customWidth="1"/>
    <col min="1258" max="1258" width="29.26953125" style="3" customWidth="1"/>
    <col min="1259" max="1259" width="10.26953125" style="3" customWidth="1"/>
    <col min="1260" max="1262" width="8.81640625" style="3" customWidth="1"/>
    <col min="1263" max="1263" width="9.1796875" style="3" customWidth="1"/>
    <col min="1264" max="1264" width="20.26953125" style="3" customWidth="1"/>
    <col min="1265" max="1505" width="8.81640625" style="3"/>
    <col min="1506" max="1506" width="25.26953125" style="3" customWidth="1"/>
    <col min="1507" max="1507" width="10.453125" style="3" customWidth="1"/>
    <col min="1508" max="1508" width="7.7265625" style="3" customWidth="1"/>
    <col min="1509" max="1509" width="10.1796875" style="3" customWidth="1"/>
    <col min="1510" max="1510" width="8.453125" style="3" customWidth="1"/>
    <col min="1511" max="1511" width="18.81640625" style="3" customWidth="1"/>
    <col min="1512" max="1512" width="9.81640625" style="3" customWidth="1"/>
    <col min="1513" max="1513" width="8.7265625" style="3" customWidth="1"/>
    <col min="1514" max="1514" width="29.26953125" style="3" customWidth="1"/>
    <col min="1515" max="1515" width="10.26953125" style="3" customWidth="1"/>
    <col min="1516" max="1518" width="8.81640625" style="3" customWidth="1"/>
    <col min="1519" max="1519" width="9.1796875" style="3" customWidth="1"/>
    <col min="1520" max="1520" width="20.26953125" style="3" customWidth="1"/>
    <col min="1521" max="1761" width="8.81640625" style="3"/>
    <col min="1762" max="1762" width="25.26953125" style="3" customWidth="1"/>
    <col min="1763" max="1763" width="10.453125" style="3" customWidth="1"/>
    <col min="1764" max="1764" width="7.7265625" style="3" customWidth="1"/>
    <col min="1765" max="1765" width="10.1796875" style="3" customWidth="1"/>
    <col min="1766" max="1766" width="8.453125" style="3" customWidth="1"/>
    <col min="1767" max="1767" width="18.81640625" style="3" customWidth="1"/>
    <col min="1768" max="1768" width="9.81640625" style="3" customWidth="1"/>
    <col min="1769" max="1769" width="8.7265625" style="3" customWidth="1"/>
    <col min="1770" max="1770" width="29.26953125" style="3" customWidth="1"/>
    <col min="1771" max="1771" width="10.26953125" style="3" customWidth="1"/>
    <col min="1772" max="1774" width="8.81640625" style="3" customWidth="1"/>
    <col min="1775" max="1775" width="9.1796875" style="3" customWidth="1"/>
    <col min="1776" max="1776" width="20.26953125" style="3" customWidth="1"/>
    <col min="1777" max="2017" width="8.81640625" style="3"/>
    <col min="2018" max="2018" width="25.26953125" style="3" customWidth="1"/>
    <col min="2019" max="2019" width="10.453125" style="3" customWidth="1"/>
    <col min="2020" max="2020" width="7.7265625" style="3" customWidth="1"/>
    <col min="2021" max="2021" width="10.1796875" style="3" customWidth="1"/>
    <col min="2022" max="2022" width="8.453125" style="3" customWidth="1"/>
    <col min="2023" max="2023" width="18.81640625" style="3" customWidth="1"/>
    <col min="2024" max="2024" width="9.81640625" style="3" customWidth="1"/>
    <col min="2025" max="2025" width="8.7265625" style="3" customWidth="1"/>
    <col min="2026" max="2026" width="29.26953125" style="3" customWidth="1"/>
    <col min="2027" max="2027" width="10.26953125" style="3" customWidth="1"/>
    <col min="2028" max="2030" width="8.81640625" style="3" customWidth="1"/>
    <col min="2031" max="2031" width="9.1796875" style="3" customWidth="1"/>
    <col min="2032" max="2032" width="20.26953125" style="3" customWidth="1"/>
    <col min="2033" max="2273" width="8.81640625" style="3"/>
    <col min="2274" max="2274" width="25.26953125" style="3" customWidth="1"/>
    <col min="2275" max="2275" width="10.453125" style="3" customWidth="1"/>
    <col min="2276" max="2276" width="7.7265625" style="3" customWidth="1"/>
    <col min="2277" max="2277" width="10.1796875" style="3" customWidth="1"/>
    <col min="2278" max="2278" width="8.453125" style="3" customWidth="1"/>
    <col min="2279" max="2279" width="18.81640625" style="3" customWidth="1"/>
    <col min="2280" max="2280" width="9.81640625" style="3" customWidth="1"/>
    <col min="2281" max="2281" width="8.7265625" style="3" customWidth="1"/>
    <col min="2282" max="2282" width="29.26953125" style="3" customWidth="1"/>
    <col min="2283" max="2283" width="10.26953125" style="3" customWidth="1"/>
    <col min="2284" max="2286" width="8.81640625" style="3" customWidth="1"/>
    <col min="2287" max="2287" width="9.1796875" style="3" customWidth="1"/>
    <col min="2288" max="2288" width="20.26953125" style="3" customWidth="1"/>
    <col min="2289" max="2529" width="8.81640625" style="3"/>
    <col min="2530" max="2530" width="25.26953125" style="3" customWidth="1"/>
    <col min="2531" max="2531" width="10.453125" style="3" customWidth="1"/>
    <col min="2532" max="2532" width="7.7265625" style="3" customWidth="1"/>
    <col min="2533" max="2533" width="10.1796875" style="3" customWidth="1"/>
    <col min="2534" max="2534" width="8.453125" style="3" customWidth="1"/>
    <col min="2535" max="2535" width="18.81640625" style="3" customWidth="1"/>
    <col min="2536" max="2536" width="9.81640625" style="3" customWidth="1"/>
    <col min="2537" max="2537" width="8.7265625" style="3" customWidth="1"/>
    <col min="2538" max="2538" width="29.26953125" style="3" customWidth="1"/>
    <col min="2539" max="2539" width="10.26953125" style="3" customWidth="1"/>
    <col min="2540" max="2542" width="8.81640625" style="3" customWidth="1"/>
    <col min="2543" max="2543" width="9.1796875" style="3" customWidth="1"/>
    <col min="2544" max="2544" width="20.26953125" style="3" customWidth="1"/>
    <col min="2545" max="2785" width="8.81640625" style="3"/>
    <col min="2786" max="2786" width="25.26953125" style="3" customWidth="1"/>
    <col min="2787" max="2787" width="10.453125" style="3" customWidth="1"/>
    <col min="2788" max="2788" width="7.7265625" style="3" customWidth="1"/>
    <col min="2789" max="2789" width="10.1796875" style="3" customWidth="1"/>
    <col min="2790" max="2790" width="8.453125" style="3" customWidth="1"/>
    <col min="2791" max="2791" width="18.81640625" style="3" customWidth="1"/>
    <col min="2792" max="2792" width="9.81640625" style="3" customWidth="1"/>
    <col min="2793" max="2793" width="8.7265625" style="3" customWidth="1"/>
    <col min="2794" max="2794" width="29.26953125" style="3" customWidth="1"/>
    <col min="2795" max="2795" width="10.26953125" style="3" customWidth="1"/>
    <col min="2796" max="2798" width="8.81640625" style="3" customWidth="1"/>
    <col min="2799" max="2799" width="9.1796875" style="3" customWidth="1"/>
    <col min="2800" max="2800" width="20.26953125" style="3" customWidth="1"/>
    <col min="2801" max="3041" width="8.81640625" style="3"/>
    <col min="3042" max="3042" width="25.26953125" style="3" customWidth="1"/>
    <col min="3043" max="3043" width="10.453125" style="3" customWidth="1"/>
    <col min="3044" max="3044" width="7.7265625" style="3" customWidth="1"/>
    <col min="3045" max="3045" width="10.1796875" style="3" customWidth="1"/>
    <col min="3046" max="3046" width="8.453125" style="3" customWidth="1"/>
    <col min="3047" max="3047" width="18.81640625" style="3" customWidth="1"/>
    <col min="3048" max="3048" width="9.81640625" style="3" customWidth="1"/>
    <col min="3049" max="3049" width="8.7265625" style="3" customWidth="1"/>
    <col min="3050" max="3050" width="29.26953125" style="3" customWidth="1"/>
    <col min="3051" max="3051" width="10.26953125" style="3" customWidth="1"/>
    <col min="3052" max="3054" width="8.81640625" style="3" customWidth="1"/>
    <col min="3055" max="3055" width="9.1796875" style="3" customWidth="1"/>
    <col min="3056" max="3056" width="20.26953125" style="3" customWidth="1"/>
    <col min="3057" max="3297" width="8.81640625" style="3"/>
    <col min="3298" max="3298" width="25.26953125" style="3" customWidth="1"/>
    <col min="3299" max="3299" width="10.453125" style="3" customWidth="1"/>
    <col min="3300" max="3300" width="7.7265625" style="3" customWidth="1"/>
    <col min="3301" max="3301" width="10.1796875" style="3" customWidth="1"/>
    <col min="3302" max="3302" width="8.453125" style="3" customWidth="1"/>
    <col min="3303" max="3303" width="18.81640625" style="3" customWidth="1"/>
    <col min="3304" max="3304" width="9.81640625" style="3" customWidth="1"/>
    <col min="3305" max="3305" width="8.7265625" style="3" customWidth="1"/>
    <col min="3306" max="3306" width="29.26953125" style="3" customWidth="1"/>
    <col min="3307" max="3307" width="10.26953125" style="3" customWidth="1"/>
    <col min="3308" max="3310" width="8.81640625" style="3" customWidth="1"/>
    <col min="3311" max="3311" width="9.1796875" style="3" customWidth="1"/>
    <col min="3312" max="3312" width="20.26953125" style="3" customWidth="1"/>
    <col min="3313" max="3553" width="8.81640625" style="3"/>
    <col min="3554" max="3554" width="25.26953125" style="3" customWidth="1"/>
    <col min="3555" max="3555" width="10.453125" style="3" customWidth="1"/>
    <col min="3556" max="3556" width="7.7265625" style="3" customWidth="1"/>
    <col min="3557" max="3557" width="10.1796875" style="3" customWidth="1"/>
    <col min="3558" max="3558" width="8.453125" style="3" customWidth="1"/>
    <col min="3559" max="3559" width="18.81640625" style="3" customWidth="1"/>
    <col min="3560" max="3560" width="9.81640625" style="3" customWidth="1"/>
    <col min="3561" max="3561" width="8.7265625" style="3" customWidth="1"/>
    <col min="3562" max="3562" width="29.26953125" style="3" customWidth="1"/>
    <col min="3563" max="3563" width="10.26953125" style="3" customWidth="1"/>
    <col min="3564" max="3566" width="8.81640625" style="3" customWidth="1"/>
    <col min="3567" max="3567" width="9.1796875" style="3" customWidth="1"/>
    <col min="3568" max="3568" width="20.26953125" style="3" customWidth="1"/>
    <col min="3569" max="3809" width="8.81640625" style="3"/>
    <col min="3810" max="3810" width="25.26953125" style="3" customWidth="1"/>
    <col min="3811" max="3811" width="10.453125" style="3" customWidth="1"/>
    <col min="3812" max="3812" width="7.7265625" style="3" customWidth="1"/>
    <col min="3813" max="3813" width="10.1796875" style="3" customWidth="1"/>
    <col min="3814" max="3814" width="8.453125" style="3" customWidth="1"/>
    <col min="3815" max="3815" width="18.81640625" style="3" customWidth="1"/>
    <col min="3816" max="3816" width="9.81640625" style="3" customWidth="1"/>
    <col min="3817" max="3817" width="8.7265625" style="3" customWidth="1"/>
    <col min="3818" max="3818" width="29.26953125" style="3" customWidth="1"/>
    <col min="3819" max="3819" width="10.26953125" style="3" customWidth="1"/>
    <col min="3820" max="3822" width="8.81640625" style="3" customWidth="1"/>
    <col min="3823" max="3823" width="9.1796875" style="3" customWidth="1"/>
    <col min="3824" max="3824" width="20.26953125" style="3" customWidth="1"/>
    <col min="3825" max="4065" width="8.81640625" style="3"/>
    <col min="4066" max="4066" width="25.26953125" style="3" customWidth="1"/>
    <col min="4067" max="4067" width="10.453125" style="3" customWidth="1"/>
    <col min="4068" max="4068" width="7.7265625" style="3" customWidth="1"/>
    <col min="4069" max="4069" width="10.1796875" style="3" customWidth="1"/>
    <col min="4070" max="4070" width="8.453125" style="3" customWidth="1"/>
    <col min="4071" max="4071" width="18.81640625" style="3" customWidth="1"/>
    <col min="4072" max="4072" width="9.81640625" style="3" customWidth="1"/>
    <col min="4073" max="4073" width="8.7265625" style="3" customWidth="1"/>
    <col min="4074" max="4074" width="29.26953125" style="3" customWidth="1"/>
    <col min="4075" max="4075" width="10.26953125" style="3" customWidth="1"/>
    <col min="4076" max="4078" width="8.81640625" style="3" customWidth="1"/>
    <col min="4079" max="4079" width="9.1796875" style="3" customWidth="1"/>
    <col min="4080" max="4080" width="20.26953125" style="3" customWidth="1"/>
    <col min="4081" max="4321" width="8.81640625" style="3"/>
    <col min="4322" max="4322" width="25.26953125" style="3" customWidth="1"/>
    <col min="4323" max="4323" width="10.453125" style="3" customWidth="1"/>
    <col min="4324" max="4324" width="7.7265625" style="3" customWidth="1"/>
    <col min="4325" max="4325" width="10.1796875" style="3" customWidth="1"/>
    <col min="4326" max="4326" width="8.453125" style="3" customWidth="1"/>
    <col min="4327" max="4327" width="18.81640625" style="3" customWidth="1"/>
    <col min="4328" max="4328" width="9.81640625" style="3" customWidth="1"/>
    <col min="4329" max="4329" width="8.7265625" style="3" customWidth="1"/>
    <col min="4330" max="4330" width="29.26953125" style="3" customWidth="1"/>
    <col min="4331" max="4331" width="10.26953125" style="3" customWidth="1"/>
    <col min="4332" max="4334" width="8.81640625" style="3" customWidth="1"/>
    <col min="4335" max="4335" width="9.1796875" style="3" customWidth="1"/>
    <col min="4336" max="4336" width="20.26953125" style="3" customWidth="1"/>
    <col min="4337" max="4577" width="8.81640625" style="3"/>
    <col min="4578" max="4578" width="25.26953125" style="3" customWidth="1"/>
    <col min="4579" max="4579" width="10.453125" style="3" customWidth="1"/>
    <col min="4580" max="4580" width="7.7265625" style="3" customWidth="1"/>
    <col min="4581" max="4581" width="10.1796875" style="3" customWidth="1"/>
    <col min="4582" max="4582" width="8.453125" style="3" customWidth="1"/>
    <col min="4583" max="4583" width="18.81640625" style="3" customWidth="1"/>
    <col min="4584" max="4584" width="9.81640625" style="3" customWidth="1"/>
    <col min="4585" max="4585" width="8.7265625" style="3" customWidth="1"/>
    <col min="4586" max="4586" width="29.26953125" style="3" customWidth="1"/>
    <col min="4587" max="4587" width="10.26953125" style="3" customWidth="1"/>
    <col min="4588" max="4590" width="8.81640625" style="3" customWidth="1"/>
    <col min="4591" max="4591" width="9.1796875" style="3" customWidth="1"/>
    <col min="4592" max="4592" width="20.26953125" style="3" customWidth="1"/>
    <col min="4593" max="4833" width="8.81640625" style="3"/>
    <col min="4834" max="4834" width="25.26953125" style="3" customWidth="1"/>
    <col min="4835" max="4835" width="10.453125" style="3" customWidth="1"/>
    <col min="4836" max="4836" width="7.7265625" style="3" customWidth="1"/>
    <col min="4837" max="4837" width="10.1796875" style="3" customWidth="1"/>
    <col min="4838" max="4838" width="8.453125" style="3" customWidth="1"/>
    <col min="4839" max="4839" width="18.81640625" style="3" customWidth="1"/>
    <col min="4840" max="4840" width="9.81640625" style="3" customWidth="1"/>
    <col min="4841" max="4841" width="8.7265625" style="3" customWidth="1"/>
    <col min="4842" max="4842" width="29.26953125" style="3" customWidth="1"/>
    <col min="4843" max="4843" width="10.26953125" style="3" customWidth="1"/>
    <col min="4844" max="4846" width="8.81640625" style="3" customWidth="1"/>
    <col min="4847" max="4847" width="9.1796875" style="3" customWidth="1"/>
    <col min="4848" max="4848" width="20.26953125" style="3" customWidth="1"/>
    <col min="4849" max="5089" width="8.81640625" style="3"/>
    <col min="5090" max="5090" width="25.26953125" style="3" customWidth="1"/>
    <col min="5091" max="5091" width="10.453125" style="3" customWidth="1"/>
    <col min="5092" max="5092" width="7.7265625" style="3" customWidth="1"/>
    <col min="5093" max="5093" width="10.1796875" style="3" customWidth="1"/>
    <col min="5094" max="5094" width="8.453125" style="3" customWidth="1"/>
    <col min="5095" max="5095" width="18.81640625" style="3" customWidth="1"/>
    <col min="5096" max="5096" width="9.81640625" style="3" customWidth="1"/>
    <col min="5097" max="5097" width="8.7265625" style="3" customWidth="1"/>
    <col min="5098" max="5098" width="29.26953125" style="3" customWidth="1"/>
    <col min="5099" max="5099" width="10.26953125" style="3" customWidth="1"/>
    <col min="5100" max="5102" width="8.81640625" style="3" customWidth="1"/>
    <col min="5103" max="5103" width="9.1796875" style="3" customWidth="1"/>
    <col min="5104" max="5104" width="20.26953125" style="3" customWidth="1"/>
    <col min="5105" max="5345" width="8.81640625" style="3"/>
    <col min="5346" max="5346" width="25.26953125" style="3" customWidth="1"/>
    <col min="5347" max="5347" width="10.453125" style="3" customWidth="1"/>
    <col min="5348" max="5348" width="7.7265625" style="3" customWidth="1"/>
    <col min="5349" max="5349" width="10.1796875" style="3" customWidth="1"/>
    <col min="5350" max="5350" width="8.453125" style="3" customWidth="1"/>
    <col min="5351" max="5351" width="18.81640625" style="3" customWidth="1"/>
    <col min="5352" max="5352" width="9.81640625" style="3" customWidth="1"/>
    <col min="5353" max="5353" width="8.7265625" style="3" customWidth="1"/>
    <col min="5354" max="5354" width="29.26953125" style="3" customWidth="1"/>
    <col min="5355" max="5355" width="10.26953125" style="3" customWidth="1"/>
    <col min="5356" max="5358" width="8.81640625" style="3" customWidth="1"/>
    <col min="5359" max="5359" width="9.1796875" style="3" customWidth="1"/>
    <col min="5360" max="5360" width="20.26953125" style="3" customWidth="1"/>
    <col min="5361" max="5601" width="8.81640625" style="3"/>
    <col min="5602" max="5602" width="25.26953125" style="3" customWidth="1"/>
    <col min="5603" max="5603" width="10.453125" style="3" customWidth="1"/>
    <col min="5604" max="5604" width="7.7265625" style="3" customWidth="1"/>
    <col min="5605" max="5605" width="10.1796875" style="3" customWidth="1"/>
    <col min="5606" max="5606" width="8.453125" style="3" customWidth="1"/>
    <col min="5607" max="5607" width="18.81640625" style="3" customWidth="1"/>
    <col min="5608" max="5608" width="9.81640625" style="3" customWidth="1"/>
    <col min="5609" max="5609" width="8.7265625" style="3" customWidth="1"/>
    <col min="5610" max="5610" width="29.26953125" style="3" customWidth="1"/>
    <col min="5611" max="5611" width="10.26953125" style="3" customWidth="1"/>
    <col min="5612" max="5614" width="8.81640625" style="3" customWidth="1"/>
    <col min="5615" max="5615" width="9.1796875" style="3" customWidth="1"/>
    <col min="5616" max="5616" width="20.26953125" style="3" customWidth="1"/>
    <col min="5617" max="5857" width="8.81640625" style="3"/>
    <col min="5858" max="5858" width="25.26953125" style="3" customWidth="1"/>
    <col min="5859" max="5859" width="10.453125" style="3" customWidth="1"/>
    <col min="5860" max="5860" width="7.7265625" style="3" customWidth="1"/>
    <col min="5861" max="5861" width="10.1796875" style="3" customWidth="1"/>
    <col min="5862" max="5862" width="8.453125" style="3" customWidth="1"/>
    <col min="5863" max="5863" width="18.81640625" style="3" customWidth="1"/>
    <col min="5864" max="5864" width="9.81640625" style="3" customWidth="1"/>
    <col min="5865" max="5865" width="8.7265625" style="3" customWidth="1"/>
    <col min="5866" max="5866" width="29.26953125" style="3" customWidth="1"/>
    <col min="5867" max="5867" width="10.26953125" style="3" customWidth="1"/>
    <col min="5868" max="5870" width="8.81640625" style="3" customWidth="1"/>
    <col min="5871" max="5871" width="9.1796875" style="3" customWidth="1"/>
    <col min="5872" max="5872" width="20.26953125" style="3" customWidth="1"/>
    <col min="5873" max="6113" width="8.81640625" style="3"/>
    <col min="6114" max="6114" width="25.26953125" style="3" customWidth="1"/>
    <col min="6115" max="6115" width="10.453125" style="3" customWidth="1"/>
    <col min="6116" max="6116" width="7.7265625" style="3" customWidth="1"/>
    <col min="6117" max="6117" width="10.1796875" style="3" customWidth="1"/>
    <col min="6118" max="6118" width="8.453125" style="3" customWidth="1"/>
    <col min="6119" max="6119" width="18.81640625" style="3" customWidth="1"/>
    <col min="6120" max="6120" width="9.81640625" style="3" customWidth="1"/>
    <col min="6121" max="6121" width="8.7265625" style="3" customWidth="1"/>
    <col min="6122" max="6122" width="29.26953125" style="3" customWidth="1"/>
    <col min="6123" max="6123" width="10.26953125" style="3" customWidth="1"/>
    <col min="6124" max="6126" width="8.81640625" style="3" customWidth="1"/>
    <col min="6127" max="6127" width="9.1796875" style="3" customWidth="1"/>
    <col min="6128" max="6128" width="20.26953125" style="3" customWidth="1"/>
    <col min="6129" max="6369" width="8.81640625" style="3"/>
    <col min="6370" max="6370" width="25.26953125" style="3" customWidth="1"/>
    <col min="6371" max="6371" width="10.453125" style="3" customWidth="1"/>
    <col min="6372" max="6372" width="7.7265625" style="3" customWidth="1"/>
    <col min="6373" max="6373" width="10.1796875" style="3" customWidth="1"/>
    <col min="6374" max="6374" width="8.453125" style="3" customWidth="1"/>
    <col min="6375" max="6375" width="18.81640625" style="3" customWidth="1"/>
    <col min="6376" max="6376" width="9.81640625" style="3" customWidth="1"/>
    <col min="6377" max="6377" width="8.7265625" style="3" customWidth="1"/>
    <col min="6378" max="6378" width="29.26953125" style="3" customWidth="1"/>
    <col min="6379" max="6379" width="10.26953125" style="3" customWidth="1"/>
    <col min="6380" max="6382" width="8.81640625" style="3" customWidth="1"/>
    <col min="6383" max="6383" width="9.1796875" style="3" customWidth="1"/>
    <col min="6384" max="6384" width="20.26953125" style="3" customWidth="1"/>
    <col min="6385" max="6625" width="8.81640625" style="3"/>
    <col min="6626" max="6626" width="25.26953125" style="3" customWidth="1"/>
    <col min="6627" max="6627" width="10.453125" style="3" customWidth="1"/>
    <col min="6628" max="6628" width="7.7265625" style="3" customWidth="1"/>
    <col min="6629" max="6629" width="10.1796875" style="3" customWidth="1"/>
    <col min="6630" max="6630" width="8.453125" style="3" customWidth="1"/>
    <col min="6631" max="6631" width="18.81640625" style="3" customWidth="1"/>
    <col min="6632" max="6632" width="9.81640625" style="3" customWidth="1"/>
    <col min="6633" max="6633" width="8.7265625" style="3" customWidth="1"/>
    <col min="6634" max="6634" width="29.26953125" style="3" customWidth="1"/>
    <col min="6635" max="6635" width="10.26953125" style="3" customWidth="1"/>
    <col min="6636" max="6638" width="8.81640625" style="3" customWidth="1"/>
    <col min="6639" max="6639" width="9.1796875" style="3" customWidth="1"/>
    <col min="6640" max="6640" width="20.26953125" style="3" customWidth="1"/>
    <col min="6641" max="6881" width="8.81640625" style="3"/>
    <col min="6882" max="6882" width="25.26953125" style="3" customWidth="1"/>
    <col min="6883" max="6883" width="10.453125" style="3" customWidth="1"/>
    <col min="6884" max="6884" width="7.7265625" style="3" customWidth="1"/>
    <col min="6885" max="6885" width="10.1796875" style="3" customWidth="1"/>
    <col min="6886" max="6886" width="8.453125" style="3" customWidth="1"/>
    <col min="6887" max="6887" width="18.81640625" style="3" customWidth="1"/>
    <col min="6888" max="6888" width="9.81640625" style="3" customWidth="1"/>
    <col min="6889" max="6889" width="8.7265625" style="3" customWidth="1"/>
    <col min="6890" max="6890" width="29.26953125" style="3" customWidth="1"/>
    <col min="6891" max="6891" width="10.26953125" style="3" customWidth="1"/>
    <col min="6892" max="6894" width="8.81640625" style="3" customWidth="1"/>
    <col min="6895" max="6895" width="9.1796875" style="3" customWidth="1"/>
    <col min="6896" max="6896" width="20.26953125" style="3" customWidth="1"/>
    <col min="6897" max="7137" width="8.81640625" style="3"/>
    <col min="7138" max="7138" width="25.26953125" style="3" customWidth="1"/>
    <col min="7139" max="7139" width="10.453125" style="3" customWidth="1"/>
    <col min="7140" max="7140" width="7.7265625" style="3" customWidth="1"/>
    <col min="7141" max="7141" width="10.1796875" style="3" customWidth="1"/>
    <col min="7142" max="7142" width="8.453125" style="3" customWidth="1"/>
    <col min="7143" max="7143" width="18.81640625" style="3" customWidth="1"/>
    <col min="7144" max="7144" width="9.81640625" style="3" customWidth="1"/>
    <col min="7145" max="7145" width="8.7265625" style="3" customWidth="1"/>
    <col min="7146" max="7146" width="29.26953125" style="3" customWidth="1"/>
    <col min="7147" max="7147" width="10.26953125" style="3" customWidth="1"/>
    <col min="7148" max="7150" width="8.81640625" style="3" customWidth="1"/>
    <col min="7151" max="7151" width="9.1796875" style="3" customWidth="1"/>
    <col min="7152" max="7152" width="20.26953125" style="3" customWidth="1"/>
    <col min="7153" max="7393" width="8.81640625" style="3"/>
    <col min="7394" max="7394" width="25.26953125" style="3" customWidth="1"/>
    <col min="7395" max="7395" width="10.453125" style="3" customWidth="1"/>
    <col min="7396" max="7396" width="7.7265625" style="3" customWidth="1"/>
    <col min="7397" max="7397" width="10.1796875" style="3" customWidth="1"/>
    <col min="7398" max="7398" width="8.453125" style="3" customWidth="1"/>
    <col min="7399" max="7399" width="18.81640625" style="3" customWidth="1"/>
    <col min="7400" max="7400" width="9.81640625" style="3" customWidth="1"/>
    <col min="7401" max="7401" width="8.7265625" style="3" customWidth="1"/>
    <col min="7402" max="7402" width="29.26953125" style="3" customWidth="1"/>
    <col min="7403" max="7403" width="10.26953125" style="3" customWidth="1"/>
    <col min="7404" max="7406" width="8.81640625" style="3" customWidth="1"/>
    <col min="7407" max="7407" width="9.1796875" style="3" customWidth="1"/>
    <col min="7408" max="7408" width="20.26953125" style="3" customWidth="1"/>
    <col min="7409" max="7649" width="8.81640625" style="3"/>
    <col min="7650" max="7650" width="25.26953125" style="3" customWidth="1"/>
    <col min="7651" max="7651" width="10.453125" style="3" customWidth="1"/>
    <col min="7652" max="7652" width="7.7265625" style="3" customWidth="1"/>
    <col min="7653" max="7653" width="10.1796875" style="3" customWidth="1"/>
    <col min="7654" max="7654" width="8.453125" style="3" customWidth="1"/>
    <col min="7655" max="7655" width="18.81640625" style="3" customWidth="1"/>
    <col min="7656" max="7656" width="9.81640625" style="3" customWidth="1"/>
    <col min="7657" max="7657" width="8.7265625" style="3" customWidth="1"/>
    <col min="7658" max="7658" width="29.26953125" style="3" customWidth="1"/>
    <col min="7659" max="7659" width="10.26953125" style="3" customWidth="1"/>
    <col min="7660" max="7662" width="8.81640625" style="3" customWidth="1"/>
    <col min="7663" max="7663" width="9.1796875" style="3" customWidth="1"/>
    <col min="7664" max="7664" width="20.26953125" style="3" customWidth="1"/>
    <col min="7665" max="7905" width="8.81640625" style="3"/>
    <col min="7906" max="7906" width="25.26953125" style="3" customWidth="1"/>
    <col min="7907" max="7907" width="10.453125" style="3" customWidth="1"/>
    <col min="7908" max="7908" width="7.7265625" style="3" customWidth="1"/>
    <col min="7909" max="7909" width="10.1796875" style="3" customWidth="1"/>
    <col min="7910" max="7910" width="8.453125" style="3" customWidth="1"/>
    <col min="7911" max="7911" width="18.81640625" style="3" customWidth="1"/>
    <col min="7912" max="7912" width="9.81640625" style="3" customWidth="1"/>
    <col min="7913" max="7913" width="8.7265625" style="3" customWidth="1"/>
    <col min="7914" max="7914" width="29.26953125" style="3" customWidth="1"/>
    <col min="7915" max="7915" width="10.26953125" style="3" customWidth="1"/>
    <col min="7916" max="7918" width="8.81640625" style="3" customWidth="1"/>
    <col min="7919" max="7919" width="9.1796875" style="3" customWidth="1"/>
    <col min="7920" max="7920" width="20.26953125" style="3" customWidth="1"/>
    <col min="7921" max="8161" width="8.81640625" style="3"/>
    <col min="8162" max="8162" width="25.26953125" style="3" customWidth="1"/>
    <col min="8163" max="8163" width="10.453125" style="3" customWidth="1"/>
    <col min="8164" max="8164" width="7.7265625" style="3" customWidth="1"/>
    <col min="8165" max="8165" width="10.1796875" style="3" customWidth="1"/>
    <col min="8166" max="8166" width="8.453125" style="3" customWidth="1"/>
    <col min="8167" max="8167" width="18.81640625" style="3" customWidth="1"/>
    <col min="8168" max="8168" width="9.81640625" style="3" customWidth="1"/>
    <col min="8169" max="8169" width="8.7265625" style="3" customWidth="1"/>
    <col min="8170" max="8170" width="29.26953125" style="3" customWidth="1"/>
    <col min="8171" max="8171" width="10.26953125" style="3" customWidth="1"/>
    <col min="8172" max="8174" width="8.81640625" style="3" customWidth="1"/>
    <col min="8175" max="8175" width="9.1796875" style="3" customWidth="1"/>
    <col min="8176" max="8176" width="20.26953125" style="3" customWidth="1"/>
    <col min="8177" max="8417" width="8.81640625" style="3"/>
    <col min="8418" max="8418" width="25.26953125" style="3" customWidth="1"/>
    <col min="8419" max="8419" width="10.453125" style="3" customWidth="1"/>
    <col min="8420" max="8420" width="7.7265625" style="3" customWidth="1"/>
    <col min="8421" max="8421" width="10.1796875" style="3" customWidth="1"/>
    <col min="8422" max="8422" width="8.453125" style="3" customWidth="1"/>
    <col min="8423" max="8423" width="18.81640625" style="3" customWidth="1"/>
    <col min="8424" max="8424" width="9.81640625" style="3" customWidth="1"/>
    <col min="8425" max="8425" width="8.7265625" style="3" customWidth="1"/>
    <col min="8426" max="8426" width="29.26953125" style="3" customWidth="1"/>
    <col min="8427" max="8427" width="10.26953125" style="3" customWidth="1"/>
    <col min="8428" max="8430" width="8.81640625" style="3" customWidth="1"/>
    <col min="8431" max="8431" width="9.1796875" style="3" customWidth="1"/>
    <col min="8432" max="8432" width="20.26953125" style="3" customWidth="1"/>
    <col min="8433" max="8673" width="8.81640625" style="3"/>
    <col min="8674" max="8674" width="25.26953125" style="3" customWidth="1"/>
    <col min="8675" max="8675" width="10.453125" style="3" customWidth="1"/>
    <col min="8676" max="8676" width="7.7265625" style="3" customWidth="1"/>
    <col min="8677" max="8677" width="10.1796875" style="3" customWidth="1"/>
    <col min="8678" max="8678" width="8.453125" style="3" customWidth="1"/>
    <col min="8679" max="8679" width="18.81640625" style="3" customWidth="1"/>
    <col min="8680" max="8680" width="9.81640625" style="3" customWidth="1"/>
    <col min="8681" max="8681" width="8.7265625" style="3" customWidth="1"/>
    <col min="8682" max="8682" width="29.26953125" style="3" customWidth="1"/>
    <col min="8683" max="8683" width="10.26953125" style="3" customWidth="1"/>
    <col min="8684" max="8686" width="8.81640625" style="3" customWidth="1"/>
    <col min="8687" max="8687" width="9.1796875" style="3" customWidth="1"/>
    <col min="8688" max="8688" width="20.26953125" style="3" customWidth="1"/>
    <col min="8689" max="8929" width="8.81640625" style="3"/>
    <col min="8930" max="8930" width="25.26953125" style="3" customWidth="1"/>
    <col min="8931" max="8931" width="10.453125" style="3" customWidth="1"/>
    <col min="8932" max="8932" width="7.7265625" style="3" customWidth="1"/>
    <col min="8933" max="8933" width="10.1796875" style="3" customWidth="1"/>
    <col min="8934" max="8934" width="8.453125" style="3" customWidth="1"/>
    <col min="8935" max="8935" width="18.81640625" style="3" customWidth="1"/>
    <col min="8936" max="8936" width="9.81640625" style="3" customWidth="1"/>
    <col min="8937" max="8937" width="8.7265625" style="3" customWidth="1"/>
    <col min="8938" max="8938" width="29.26953125" style="3" customWidth="1"/>
    <col min="8939" max="8939" width="10.26953125" style="3" customWidth="1"/>
    <col min="8940" max="8942" width="8.81640625" style="3" customWidth="1"/>
    <col min="8943" max="8943" width="9.1796875" style="3" customWidth="1"/>
    <col min="8944" max="8944" width="20.26953125" style="3" customWidth="1"/>
    <col min="8945" max="9185" width="8.81640625" style="3"/>
    <col min="9186" max="9186" width="25.26953125" style="3" customWidth="1"/>
    <col min="9187" max="9187" width="10.453125" style="3" customWidth="1"/>
    <col min="9188" max="9188" width="7.7265625" style="3" customWidth="1"/>
    <col min="9189" max="9189" width="10.1796875" style="3" customWidth="1"/>
    <col min="9190" max="9190" width="8.453125" style="3" customWidth="1"/>
    <col min="9191" max="9191" width="18.81640625" style="3" customWidth="1"/>
    <col min="9192" max="9192" width="9.81640625" style="3" customWidth="1"/>
    <col min="9193" max="9193" width="8.7265625" style="3" customWidth="1"/>
    <col min="9194" max="9194" width="29.26953125" style="3" customWidth="1"/>
    <col min="9195" max="9195" width="10.26953125" style="3" customWidth="1"/>
    <col min="9196" max="9198" width="8.81640625" style="3" customWidth="1"/>
    <col min="9199" max="9199" width="9.1796875" style="3" customWidth="1"/>
    <col min="9200" max="9200" width="20.26953125" style="3" customWidth="1"/>
    <col min="9201" max="9441" width="8.81640625" style="3"/>
    <col min="9442" max="9442" width="25.26953125" style="3" customWidth="1"/>
    <col min="9443" max="9443" width="10.453125" style="3" customWidth="1"/>
    <col min="9444" max="9444" width="7.7265625" style="3" customWidth="1"/>
    <col min="9445" max="9445" width="10.1796875" style="3" customWidth="1"/>
    <col min="9446" max="9446" width="8.453125" style="3" customWidth="1"/>
    <col min="9447" max="9447" width="18.81640625" style="3" customWidth="1"/>
    <col min="9448" max="9448" width="9.81640625" style="3" customWidth="1"/>
    <col min="9449" max="9449" width="8.7265625" style="3" customWidth="1"/>
    <col min="9450" max="9450" width="29.26953125" style="3" customWidth="1"/>
    <col min="9451" max="9451" width="10.26953125" style="3" customWidth="1"/>
    <col min="9452" max="9454" width="8.81640625" style="3" customWidth="1"/>
    <col min="9455" max="9455" width="9.1796875" style="3" customWidth="1"/>
    <col min="9456" max="9456" width="20.26953125" style="3" customWidth="1"/>
    <col min="9457" max="9697" width="8.81640625" style="3"/>
    <col min="9698" max="9698" width="25.26953125" style="3" customWidth="1"/>
    <col min="9699" max="9699" width="10.453125" style="3" customWidth="1"/>
    <col min="9700" max="9700" width="7.7265625" style="3" customWidth="1"/>
    <col min="9701" max="9701" width="10.1796875" style="3" customWidth="1"/>
    <col min="9702" max="9702" width="8.453125" style="3" customWidth="1"/>
    <col min="9703" max="9703" width="18.81640625" style="3" customWidth="1"/>
    <col min="9704" max="9704" width="9.81640625" style="3" customWidth="1"/>
    <col min="9705" max="9705" width="8.7265625" style="3" customWidth="1"/>
    <col min="9706" max="9706" width="29.26953125" style="3" customWidth="1"/>
    <col min="9707" max="9707" width="10.26953125" style="3" customWidth="1"/>
    <col min="9708" max="9710" width="8.81640625" style="3" customWidth="1"/>
    <col min="9711" max="9711" width="9.1796875" style="3" customWidth="1"/>
    <col min="9712" max="9712" width="20.26953125" style="3" customWidth="1"/>
    <col min="9713" max="9953" width="8.81640625" style="3"/>
    <col min="9954" max="9954" width="25.26953125" style="3" customWidth="1"/>
    <col min="9955" max="9955" width="10.453125" style="3" customWidth="1"/>
    <col min="9956" max="9956" width="7.7265625" style="3" customWidth="1"/>
    <col min="9957" max="9957" width="10.1796875" style="3" customWidth="1"/>
    <col min="9958" max="9958" width="8.453125" style="3" customWidth="1"/>
    <col min="9959" max="9959" width="18.81640625" style="3" customWidth="1"/>
    <col min="9960" max="9960" width="9.81640625" style="3" customWidth="1"/>
    <col min="9961" max="9961" width="8.7265625" style="3" customWidth="1"/>
    <col min="9962" max="9962" width="29.26953125" style="3" customWidth="1"/>
    <col min="9963" max="9963" width="10.26953125" style="3" customWidth="1"/>
    <col min="9964" max="9966" width="8.81640625" style="3" customWidth="1"/>
    <col min="9967" max="9967" width="9.1796875" style="3" customWidth="1"/>
    <col min="9968" max="9968" width="20.26953125" style="3" customWidth="1"/>
    <col min="9969" max="10209" width="8.81640625" style="3"/>
    <col min="10210" max="10210" width="25.26953125" style="3" customWidth="1"/>
    <col min="10211" max="10211" width="10.453125" style="3" customWidth="1"/>
    <col min="10212" max="10212" width="7.7265625" style="3" customWidth="1"/>
    <col min="10213" max="10213" width="10.1796875" style="3" customWidth="1"/>
    <col min="10214" max="10214" width="8.453125" style="3" customWidth="1"/>
    <col min="10215" max="10215" width="18.81640625" style="3" customWidth="1"/>
    <col min="10216" max="10216" width="9.81640625" style="3" customWidth="1"/>
    <col min="10217" max="10217" width="8.7265625" style="3" customWidth="1"/>
    <col min="10218" max="10218" width="29.26953125" style="3" customWidth="1"/>
    <col min="10219" max="10219" width="10.26953125" style="3" customWidth="1"/>
    <col min="10220" max="10222" width="8.81640625" style="3" customWidth="1"/>
    <col min="10223" max="10223" width="9.1796875" style="3" customWidth="1"/>
    <col min="10224" max="10224" width="20.26953125" style="3" customWidth="1"/>
    <col min="10225" max="10465" width="8.81640625" style="3"/>
    <col min="10466" max="10466" width="25.26953125" style="3" customWidth="1"/>
    <col min="10467" max="10467" width="10.453125" style="3" customWidth="1"/>
    <col min="10468" max="10468" width="7.7265625" style="3" customWidth="1"/>
    <col min="10469" max="10469" width="10.1796875" style="3" customWidth="1"/>
    <col min="10470" max="10470" width="8.453125" style="3" customWidth="1"/>
    <col min="10471" max="10471" width="18.81640625" style="3" customWidth="1"/>
    <col min="10472" max="10472" width="9.81640625" style="3" customWidth="1"/>
    <col min="10473" max="10473" width="8.7265625" style="3" customWidth="1"/>
    <col min="10474" max="10474" width="29.26953125" style="3" customWidth="1"/>
    <col min="10475" max="10475" width="10.26953125" style="3" customWidth="1"/>
    <col min="10476" max="10478" width="8.81640625" style="3" customWidth="1"/>
    <col min="10479" max="10479" width="9.1796875" style="3" customWidth="1"/>
    <col min="10480" max="10480" width="20.26953125" style="3" customWidth="1"/>
    <col min="10481" max="10721" width="8.81640625" style="3"/>
    <col min="10722" max="10722" width="25.26953125" style="3" customWidth="1"/>
    <col min="10723" max="10723" width="10.453125" style="3" customWidth="1"/>
    <col min="10724" max="10724" width="7.7265625" style="3" customWidth="1"/>
    <col min="10725" max="10725" width="10.1796875" style="3" customWidth="1"/>
    <col min="10726" max="10726" width="8.453125" style="3" customWidth="1"/>
    <col min="10727" max="10727" width="18.81640625" style="3" customWidth="1"/>
    <col min="10728" max="10728" width="9.81640625" style="3" customWidth="1"/>
    <col min="10729" max="10729" width="8.7265625" style="3" customWidth="1"/>
    <col min="10730" max="10730" width="29.26953125" style="3" customWidth="1"/>
    <col min="10731" max="10731" width="10.26953125" style="3" customWidth="1"/>
    <col min="10732" max="10734" width="8.81640625" style="3" customWidth="1"/>
    <col min="10735" max="10735" width="9.1796875" style="3" customWidth="1"/>
    <col min="10736" max="10736" width="20.26953125" style="3" customWidth="1"/>
    <col min="10737" max="10977" width="8.81640625" style="3"/>
    <col min="10978" max="10978" width="25.26953125" style="3" customWidth="1"/>
    <col min="10979" max="10979" width="10.453125" style="3" customWidth="1"/>
    <col min="10980" max="10980" width="7.7265625" style="3" customWidth="1"/>
    <col min="10981" max="10981" width="10.1796875" style="3" customWidth="1"/>
    <col min="10982" max="10982" width="8.453125" style="3" customWidth="1"/>
    <col min="10983" max="10983" width="18.81640625" style="3" customWidth="1"/>
    <col min="10984" max="10984" width="9.81640625" style="3" customWidth="1"/>
    <col min="10985" max="10985" width="8.7265625" style="3" customWidth="1"/>
    <col min="10986" max="10986" width="29.26953125" style="3" customWidth="1"/>
    <col min="10987" max="10987" width="10.26953125" style="3" customWidth="1"/>
    <col min="10988" max="10990" width="8.81640625" style="3" customWidth="1"/>
    <col min="10991" max="10991" width="9.1796875" style="3" customWidth="1"/>
    <col min="10992" max="10992" width="20.26953125" style="3" customWidth="1"/>
    <col min="10993" max="11233" width="8.81640625" style="3"/>
    <col min="11234" max="11234" width="25.26953125" style="3" customWidth="1"/>
    <col min="11235" max="11235" width="10.453125" style="3" customWidth="1"/>
    <col min="11236" max="11236" width="7.7265625" style="3" customWidth="1"/>
    <col min="11237" max="11237" width="10.1796875" style="3" customWidth="1"/>
    <col min="11238" max="11238" width="8.453125" style="3" customWidth="1"/>
    <col min="11239" max="11239" width="18.81640625" style="3" customWidth="1"/>
    <col min="11240" max="11240" width="9.81640625" style="3" customWidth="1"/>
    <col min="11241" max="11241" width="8.7265625" style="3" customWidth="1"/>
    <col min="11242" max="11242" width="29.26953125" style="3" customWidth="1"/>
    <col min="11243" max="11243" width="10.26953125" style="3" customWidth="1"/>
    <col min="11244" max="11246" width="8.81640625" style="3" customWidth="1"/>
    <col min="11247" max="11247" width="9.1796875" style="3" customWidth="1"/>
    <col min="11248" max="11248" width="20.26953125" style="3" customWidth="1"/>
    <col min="11249" max="11489" width="8.81640625" style="3"/>
    <col min="11490" max="11490" width="25.26953125" style="3" customWidth="1"/>
    <col min="11491" max="11491" width="10.453125" style="3" customWidth="1"/>
    <col min="11492" max="11492" width="7.7265625" style="3" customWidth="1"/>
    <col min="11493" max="11493" width="10.1796875" style="3" customWidth="1"/>
    <col min="11494" max="11494" width="8.453125" style="3" customWidth="1"/>
    <col min="11495" max="11495" width="18.81640625" style="3" customWidth="1"/>
    <col min="11496" max="11496" width="9.81640625" style="3" customWidth="1"/>
    <col min="11497" max="11497" width="8.7265625" style="3" customWidth="1"/>
    <col min="11498" max="11498" width="29.26953125" style="3" customWidth="1"/>
    <col min="11499" max="11499" width="10.26953125" style="3" customWidth="1"/>
    <col min="11500" max="11502" width="8.81640625" style="3" customWidth="1"/>
    <col min="11503" max="11503" width="9.1796875" style="3" customWidth="1"/>
    <col min="11504" max="11504" width="20.26953125" style="3" customWidth="1"/>
    <col min="11505" max="11745" width="8.81640625" style="3"/>
    <col min="11746" max="11746" width="25.26953125" style="3" customWidth="1"/>
    <col min="11747" max="11747" width="10.453125" style="3" customWidth="1"/>
    <col min="11748" max="11748" width="7.7265625" style="3" customWidth="1"/>
    <col min="11749" max="11749" width="10.1796875" style="3" customWidth="1"/>
    <col min="11750" max="11750" width="8.453125" style="3" customWidth="1"/>
    <col min="11751" max="11751" width="18.81640625" style="3" customWidth="1"/>
    <col min="11752" max="11752" width="9.81640625" style="3" customWidth="1"/>
    <col min="11753" max="11753" width="8.7265625" style="3" customWidth="1"/>
    <col min="11754" max="11754" width="29.26953125" style="3" customWidth="1"/>
    <col min="11755" max="11755" width="10.26953125" style="3" customWidth="1"/>
    <col min="11756" max="11758" width="8.81640625" style="3" customWidth="1"/>
    <col min="11759" max="11759" width="9.1796875" style="3" customWidth="1"/>
    <col min="11760" max="11760" width="20.26953125" style="3" customWidth="1"/>
    <col min="11761" max="12001" width="8.81640625" style="3"/>
    <col min="12002" max="12002" width="25.26953125" style="3" customWidth="1"/>
    <col min="12003" max="12003" width="10.453125" style="3" customWidth="1"/>
    <col min="12004" max="12004" width="7.7265625" style="3" customWidth="1"/>
    <col min="12005" max="12005" width="10.1796875" style="3" customWidth="1"/>
    <col min="12006" max="12006" width="8.453125" style="3" customWidth="1"/>
    <col min="12007" max="12007" width="18.81640625" style="3" customWidth="1"/>
    <col min="12008" max="12008" width="9.81640625" style="3" customWidth="1"/>
    <col min="12009" max="12009" width="8.7265625" style="3" customWidth="1"/>
    <col min="12010" max="12010" width="29.26953125" style="3" customWidth="1"/>
    <col min="12011" max="12011" width="10.26953125" style="3" customWidth="1"/>
    <col min="12012" max="12014" width="8.81640625" style="3" customWidth="1"/>
    <col min="12015" max="12015" width="9.1796875" style="3" customWidth="1"/>
    <col min="12016" max="12016" width="20.26953125" style="3" customWidth="1"/>
    <col min="12017" max="12257" width="8.81640625" style="3"/>
    <col min="12258" max="12258" width="25.26953125" style="3" customWidth="1"/>
    <col min="12259" max="12259" width="10.453125" style="3" customWidth="1"/>
    <col min="12260" max="12260" width="7.7265625" style="3" customWidth="1"/>
    <col min="12261" max="12261" width="10.1796875" style="3" customWidth="1"/>
    <col min="12262" max="12262" width="8.453125" style="3" customWidth="1"/>
    <col min="12263" max="12263" width="18.81640625" style="3" customWidth="1"/>
    <col min="12264" max="12264" width="9.81640625" style="3" customWidth="1"/>
    <col min="12265" max="12265" width="8.7265625" style="3" customWidth="1"/>
    <col min="12266" max="12266" width="29.26953125" style="3" customWidth="1"/>
    <col min="12267" max="12267" width="10.26953125" style="3" customWidth="1"/>
    <col min="12268" max="12270" width="8.81640625" style="3" customWidth="1"/>
    <col min="12271" max="12271" width="9.1796875" style="3" customWidth="1"/>
    <col min="12272" max="12272" width="20.26953125" style="3" customWidth="1"/>
    <col min="12273" max="12513" width="8.81640625" style="3"/>
    <col min="12514" max="12514" width="25.26953125" style="3" customWidth="1"/>
    <col min="12515" max="12515" width="10.453125" style="3" customWidth="1"/>
    <col min="12516" max="12516" width="7.7265625" style="3" customWidth="1"/>
    <col min="12517" max="12517" width="10.1796875" style="3" customWidth="1"/>
    <col min="12518" max="12518" width="8.453125" style="3" customWidth="1"/>
    <col min="12519" max="12519" width="18.81640625" style="3" customWidth="1"/>
    <col min="12520" max="12520" width="9.81640625" style="3" customWidth="1"/>
    <col min="12521" max="12521" width="8.7265625" style="3" customWidth="1"/>
    <col min="12522" max="12522" width="29.26953125" style="3" customWidth="1"/>
    <col min="12523" max="12523" width="10.26953125" style="3" customWidth="1"/>
    <col min="12524" max="12526" width="8.81640625" style="3" customWidth="1"/>
    <col min="12527" max="12527" width="9.1796875" style="3" customWidth="1"/>
    <col min="12528" max="12528" width="20.26953125" style="3" customWidth="1"/>
    <col min="12529" max="12769" width="8.81640625" style="3"/>
    <col min="12770" max="12770" width="25.26953125" style="3" customWidth="1"/>
    <col min="12771" max="12771" width="10.453125" style="3" customWidth="1"/>
    <col min="12772" max="12772" width="7.7265625" style="3" customWidth="1"/>
    <col min="12773" max="12773" width="10.1796875" style="3" customWidth="1"/>
    <col min="12774" max="12774" width="8.453125" style="3" customWidth="1"/>
    <col min="12775" max="12775" width="18.81640625" style="3" customWidth="1"/>
    <col min="12776" max="12776" width="9.81640625" style="3" customWidth="1"/>
    <col min="12777" max="12777" width="8.7265625" style="3" customWidth="1"/>
    <col min="12778" max="12778" width="29.26953125" style="3" customWidth="1"/>
    <col min="12779" max="12779" width="10.26953125" style="3" customWidth="1"/>
    <col min="12780" max="12782" width="8.81640625" style="3" customWidth="1"/>
    <col min="12783" max="12783" width="9.1796875" style="3" customWidth="1"/>
    <col min="12784" max="12784" width="20.26953125" style="3" customWidth="1"/>
    <col min="12785" max="13025" width="8.81640625" style="3"/>
    <col min="13026" max="13026" width="25.26953125" style="3" customWidth="1"/>
    <col min="13027" max="13027" width="10.453125" style="3" customWidth="1"/>
    <col min="13028" max="13028" width="7.7265625" style="3" customWidth="1"/>
    <col min="13029" max="13029" width="10.1796875" style="3" customWidth="1"/>
    <col min="13030" max="13030" width="8.453125" style="3" customWidth="1"/>
    <col min="13031" max="13031" width="18.81640625" style="3" customWidth="1"/>
    <col min="13032" max="13032" width="9.81640625" style="3" customWidth="1"/>
    <col min="13033" max="13033" width="8.7265625" style="3" customWidth="1"/>
    <col min="13034" max="13034" width="29.26953125" style="3" customWidth="1"/>
    <col min="13035" max="13035" width="10.26953125" style="3" customWidth="1"/>
    <col min="13036" max="13038" width="8.81640625" style="3" customWidth="1"/>
    <col min="13039" max="13039" width="9.1796875" style="3" customWidth="1"/>
    <col min="13040" max="13040" width="20.26953125" style="3" customWidth="1"/>
    <col min="13041" max="13281" width="8.81640625" style="3"/>
    <col min="13282" max="13282" width="25.26953125" style="3" customWidth="1"/>
    <col min="13283" max="13283" width="10.453125" style="3" customWidth="1"/>
    <col min="13284" max="13284" width="7.7265625" style="3" customWidth="1"/>
    <col min="13285" max="13285" width="10.1796875" style="3" customWidth="1"/>
    <col min="13286" max="13286" width="8.453125" style="3" customWidth="1"/>
    <col min="13287" max="13287" width="18.81640625" style="3" customWidth="1"/>
    <col min="13288" max="13288" width="9.81640625" style="3" customWidth="1"/>
    <col min="13289" max="13289" width="8.7265625" style="3" customWidth="1"/>
    <col min="13290" max="13290" width="29.26953125" style="3" customWidth="1"/>
    <col min="13291" max="13291" width="10.26953125" style="3" customWidth="1"/>
    <col min="13292" max="13294" width="8.81640625" style="3" customWidth="1"/>
    <col min="13295" max="13295" width="9.1796875" style="3" customWidth="1"/>
    <col min="13296" max="13296" width="20.26953125" style="3" customWidth="1"/>
    <col min="13297" max="13537" width="8.81640625" style="3"/>
    <col min="13538" max="13538" width="25.26953125" style="3" customWidth="1"/>
    <col min="13539" max="13539" width="10.453125" style="3" customWidth="1"/>
    <col min="13540" max="13540" width="7.7265625" style="3" customWidth="1"/>
    <col min="13541" max="13541" width="10.1796875" style="3" customWidth="1"/>
    <col min="13542" max="13542" width="8.453125" style="3" customWidth="1"/>
    <col min="13543" max="13543" width="18.81640625" style="3" customWidth="1"/>
    <col min="13544" max="13544" width="9.81640625" style="3" customWidth="1"/>
    <col min="13545" max="13545" width="8.7265625" style="3" customWidth="1"/>
    <col min="13546" max="13546" width="29.26953125" style="3" customWidth="1"/>
    <col min="13547" max="13547" width="10.26953125" style="3" customWidth="1"/>
    <col min="13548" max="13550" width="8.81640625" style="3" customWidth="1"/>
    <col min="13551" max="13551" width="9.1796875" style="3" customWidth="1"/>
    <col min="13552" max="13552" width="20.26953125" style="3" customWidth="1"/>
    <col min="13553" max="13793" width="8.81640625" style="3"/>
    <col min="13794" max="13794" width="25.26953125" style="3" customWidth="1"/>
    <col min="13795" max="13795" width="10.453125" style="3" customWidth="1"/>
    <col min="13796" max="13796" width="7.7265625" style="3" customWidth="1"/>
    <col min="13797" max="13797" width="10.1796875" style="3" customWidth="1"/>
    <col min="13798" max="13798" width="8.453125" style="3" customWidth="1"/>
    <col min="13799" max="13799" width="18.81640625" style="3" customWidth="1"/>
    <col min="13800" max="13800" width="9.81640625" style="3" customWidth="1"/>
    <col min="13801" max="13801" width="8.7265625" style="3" customWidth="1"/>
    <col min="13802" max="13802" width="29.26953125" style="3" customWidth="1"/>
    <col min="13803" max="13803" width="10.26953125" style="3" customWidth="1"/>
    <col min="13804" max="13806" width="8.81640625" style="3" customWidth="1"/>
    <col min="13807" max="13807" width="9.1796875" style="3" customWidth="1"/>
    <col min="13808" max="13808" width="20.26953125" style="3" customWidth="1"/>
    <col min="13809" max="14049" width="8.81640625" style="3"/>
    <col min="14050" max="14050" width="25.26953125" style="3" customWidth="1"/>
    <col min="14051" max="14051" width="10.453125" style="3" customWidth="1"/>
    <col min="14052" max="14052" width="7.7265625" style="3" customWidth="1"/>
    <col min="14053" max="14053" width="10.1796875" style="3" customWidth="1"/>
    <col min="14054" max="14054" width="8.453125" style="3" customWidth="1"/>
    <col min="14055" max="14055" width="18.81640625" style="3" customWidth="1"/>
    <col min="14056" max="14056" width="9.81640625" style="3" customWidth="1"/>
    <col min="14057" max="14057" width="8.7265625" style="3" customWidth="1"/>
    <col min="14058" max="14058" width="29.26953125" style="3" customWidth="1"/>
    <col min="14059" max="14059" width="10.26953125" style="3" customWidth="1"/>
    <col min="14060" max="14062" width="8.81640625" style="3" customWidth="1"/>
    <col min="14063" max="14063" width="9.1796875" style="3" customWidth="1"/>
    <col min="14064" max="14064" width="20.26953125" style="3" customWidth="1"/>
    <col min="14065" max="14305" width="8.81640625" style="3"/>
    <col min="14306" max="14306" width="25.26953125" style="3" customWidth="1"/>
    <col min="14307" max="14307" width="10.453125" style="3" customWidth="1"/>
    <col min="14308" max="14308" width="7.7265625" style="3" customWidth="1"/>
    <col min="14309" max="14309" width="10.1796875" style="3" customWidth="1"/>
    <col min="14310" max="14310" width="8.453125" style="3" customWidth="1"/>
    <col min="14311" max="14311" width="18.81640625" style="3" customWidth="1"/>
    <col min="14312" max="14312" width="9.81640625" style="3" customWidth="1"/>
    <col min="14313" max="14313" width="8.7265625" style="3" customWidth="1"/>
    <col min="14314" max="14314" width="29.26953125" style="3" customWidth="1"/>
    <col min="14315" max="14315" width="10.26953125" style="3" customWidth="1"/>
    <col min="14316" max="14318" width="8.81640625" style="3" customWidth="1"/>
    <col min="14319" max="14319" width="9.1796875" style="3" customWidth="1"/>
    <col min="14320" max="14320" width="20.26953125" style="3" customWidth="1"/>
    <col min="14321" max="14561" width="8.81640625" style="3"/>
    <col min="14562" max="14562" width="25.26953125" style="3" customWidth="1"/>
    <col min="14563" max="14563" width="10.453125" style="3" customWidth="1"/>
    <col min="14564" max="14564" width="7.7265625" style="3" customWidth="1"/>
    <col min="14565" max="14565" width="10.1796875" style="3" customWidth="1"/>
    <col min="14566" max="14566" width="8.453125" style="3" customWidth="1"/>
    <col min="14567" max="14567" width="18.81640625" style="3" customWidth="1"/>
    <col min="14568" max="14568" width="9.81640625" style="3" customWidth="1"/>
    <col min="14569" max="14569" width="8.7265625" style="3" customWidth="1"/>
    <col min="14570" max="14570" width="29.26953125" style="3" customWidth="1"/>
    <col min="14571" max="14571" width="10.26953125" style="3" customWidth="1"/>
    <col min="14572" max="14574" width="8.81640625" style="3" customWidth="1"/>
    <col min="14575" max="14575" width="9.1796875" style="3" customWidth="1"/>
    <col min="14576" max="14576" width="20.26953125" style="3" customWidth="1"/>
    <col min="14577" max="14817" width="8.81640625" style="3"/>
    <col min="14818" max="14818" width="25.26953125" style="3" customWidth="1"/>
    <col min="14819" max="14819" width="10.453125" style="3" customWidth="1"/>
    <col min="14820" max="14820" width="7.7265625" style="3" customWidth="1"/>
    <col min="14821" max="14821" width="10.1796875" style="3" customWidth="1"/>
    <col min="14822" max="14822" width="8.453125" style="3" customWidth="1"/>
    <col min="14823" max="14823" width="18.81640625" style="3" customWidth="1"/>
    <col min="14824" max="14824" width="9.81640625" style="3" customWidth="1"/>
    <col min="14825" max="14825" width="8.7265625" style="3" customWidth="1"/>
    <col min="14826" max="14826" width="29.26953125" style="3" customWidth="1"/>
    <col min="14827" max="14827" width="10.26953125" style="3" customWidth="1"/>
    <col min="14828" max="14830" width="8.81640625" style="3" customWidth="1"/>
    <col min="14831" max="14831" width="9.1796875" style="3" customWidth="1"/>
    <col min="14832" max="14832" width="20.26953125" style="3" customWidth="1"/>
    <col min="14833" max="15073" width="8.81640625" style="3"/>
    <col min="15074" max="15074" width="25.26953125" style="3" customWidth="1"/>
    <col min="15075" max="15075" width="10.453125" style="3" customWidth="1"/>
    <col min="15076" max="15076" width="7.7265625" style="3" customWidth="1"/>
    <col min="15077" max="15077" width="10.1796875" style="3" customWidth="1"/>
    <col min="15078" max="15078" width="8.453125" style="3" customWidth="1"/>
    <col min="15079" max="15079" width="18.81640625" style="3" customWidth="1"/>
    <col min="15080" max="15080" width="9.81640625" style="3" customWidth="1"/>
    <col min="15081" max="15081" width="8.7265625" style="3" customWidth="1"/>
    <col min="15082" max="15082" width="29.26953125" style="3" customWidth="1"/>
    <col min="15083" max="15083" width="10.26953125" style="3" customWidth="1"/>
    <col min="15084" max="15086" width="8.81640625" style="3" customWidth="1"/>
    <col min="15087" max="15087" width="9.1796875" style="3" customWidth="1"/>
    <col min="15088" max="15088" width="20.26953125" style="3" customWidth="1"/>
    <col min="15089" max="15329" width="8.81640625" style="3"/>
    <col min="15330" max="15330" width="25.26953125" style="3" customWidth="1"/>
    <col min="15331" max="15331" width="10.453125" style="3" customWidth="1"/>
    <col min="15332" max="15332" width="7.7265625" style="3" customWidth="1"/>
    <col min="15333" max="15333" width="10.1796875" style="3" customWidth="1"/>
    <col min="15334" max="15334" width="8.453125" style="3" customWidth="1"/>
    <col min="15335" max="15335" width="18.81640625" style="3" customWidth="1"/>
    <col min="15336" max="15336" width="9.81640625" style="3" customWidth="1"/>
    <col min="15337" max="15337" width="8.7265625" style="3" customWidth="1"/>
    <col min="15338" max="15338" width="29.26953125" style="3" customWidth="1"/>
    <col min="15339" max="15339" width="10.26953125" style="3" customWidth="1"/>
    <col min="15340" max="15342" width="8.81640625" style="3" customWidth="1"/>
    <col min="15343" max="15343" width="9.1796875" style="3" customWidth="1"/>
    <col min="15344" max="15344" width="20.26953125" style="3" customWidth="1"/>
    <col min="15345" max="15585" width="8.81640625" style="3"/>
    <col min="15586" max="15586" width="25.26953125" style="3" customWidth="1"/>
    <col min="15587" max="15587" width="10.453125" style="3" customWidth="1"/>
    <col min="15588" max="15588" width="7.7265625" style="3" customWidth="1"/>
    <col min="15589" max="15589" width="10.1796875" style="3" customWidth="1"/>
    <col min="15590" max="15590" width="8.453125" style="3" customWidth="1"/>
    <col min="15591" max="15591" width="18.81640625" style="3" customWidth="1"/>
    <col min="15592" max="15592" width="9.81640625" style="3" customWidth="1"/>
    <col min="15593" max="15593" width="8.7265625" style="3" customWidth="1"/>
    <col min="15594" max="15594" width="29.26953125" style="3" customWidth="1"/>
    <col min="15595" max="15595" width="10.26953125" style="3" customWidth="1"/>
    <col min="15596" max="15598" width="8.81640625" style="3" customWidth="1"/>
    <col min="15599" max="15599" width="9.1796875" style="3" customWidth="1"/>
    <col min="15600" max="15600" width="20.26953125" style="3" customWidth="1"/>
    <col min="15601" max="15841" width="8.81640625" style="3"/>
    <col min="15842" max="15842" width="25.26953125" style="3" customWidth="1"/>
    <col min="15843" max="15843" width="10.453125" style="3" customWidth="1"/>
    <col min="15844" max="15844" width="7.7265625" style="3" customWidth="1"/>
    <col min="15845" max="15845" width="10.1796875" style="3" customWidth="1"/>
    <col min="15846" max="15846" width="8.453125" style="3" customWidth="1"/>
    <col min="15847" max="15847" width="18.81640625" style="3" customWidth="1"/>
    <col min="15848" max="15848" width="9.81640625" style="3" customWidth="1"/>
    <col min="15849" max="15849" width="8.7265625" style="3" customWidth="1"/>
    <col min="15850" max="15850" width="29.26953125" style="3" customWidth="1"/>
    <col min="15851" max="15851" width="10.26953125" style="3" customWidth="1"/>
    <col min="15852" max="15854" width="8.81640625" style="3" customWidth="1"/>
    <col min="15855" max="15855" width="9.1796875" style="3" customWidth="1"/>
    <col min="15856" max="15856" width="20.26953125" style="3" customWidth="1"/>
    <col min="15857" max="16097" width="8.81640625" style="3"/>
    <col min="16098" max="16098" width="25.26953125" style="3" customWidth="1"/>
    <col min="16099" max="16099" width="10.453125" style="3" customWidth="1"/>
    <col min="16100" max="16100" width="7.7265625" style="3" customWidth="1"/>
    <col min="16101" max="16101" width="10.1796875" style="3" customWidth="1"/>
    <col min="16102" max="16102" width="8.453125" style="3" customWidth="1"/>
    <col min="16103" max="16103" width="18.81640625" style="3" customWidth="1"/>
    <col min="16104" max="16104" width="9.81640625" style="3" customWidth="1"/>
    <col min="16105" max="16105" width="8.7265625" style="3" customWidth="1"/>
    <col min="16106" max="16106" width="29.26953125" style="3" customWidth="1"/>
    <col min="16107" max="16107" width="10.26953125" style="3" customWidth="1"/>
    <col min="16108" max="16110" width="8.81640625" style="3" customWidth="1"/>
    <col min="16111" max="16111" width="9.1796875" style="3" customWidth="1"/>
    <col min="16112" max="16112" width="20.26953125" style="3" customWidth="1"/>
    <col min="16113" max="16384" width="8.81640625" style="3"/>
  </cols>
  <sheetData>
    <row r="1" spans="1:16" ht="15.75" customHeight="1" x14ac:dyDescent="0.35">
      <c r="A1" s="99" t="s">
        <v>24</v>
      </c>
      <c r="B1" s="99"/>
      <c r="C1" s="99"/>
      <c r="D1" s="99"/>
      <c r="E1" s="99"/>
      <c r="F1" s="99"/>
      <c r="G1" s="99"/>
    </row>
    <row r="2" spans="1:16" ht="18" customHeight="1" x14ac:dyDescent="0.35">
      <c r="A2" s="99" t="s">
        <v>19</v>
      </c>
      <c r="B2" s="99"/>
      <c r="C2" s="99"/>
      <c r="D2" s="99"/>
      <c r="E2" s="99"/>
      <c r="F2" s="99"/>
      <c r="G2" s="99"/>
    </row>
    <row r="3" spans="1:16" ht="15" customHeight="1" thickBot="1" x14ac:dyDescent="0.4">
      <c r="A3" s="99" t="s">
        <v>21</v>
      </c>
      <c r="B3" s="99"/>
      <c r="C3" s="99"/>
      <c r="D3" s="99"/>
      <c r="E3" s="99"/>
      <c r="F3" s="99"/>
      <c r="G3" s="99"/>
    </row>
    <row r="4" spans="1:16" ht="16.5" customHeight="1" thickBot="1" x14ac:dyDescent="0.4">
      <c r="A4" s="99" t="s">
        <v>20</v>
      </c>
      <c r="B4" s="99"/>
      <c r="C4" s="99"/>
      <c r="D4" s="99"/>
      <c r="E4" s="99"/>
      <c r="F4" s="99"/>
      <c r="G4" s="99"/>
      <c r="I4" s="81"/>
      <c r="J4" s="83" t="s">
        <v>41</v>
      </c>
    </row>
    <row r="5" spans="1:16" ht="13" customHeight="1" thickBot="1" x14ac:dyDescent="0.4">
      <c r="A5" s="116" t="s">
        <v>44</v>
      </c>
      <c r="B5" s="118" t="s">
        <v>0</v>
      </c>
      <c r="C5" s="108" t="s">
        <v>1</v>
      </c>
      <c r="D5" s="108" t="s">
        <v>2</v>
      </c>
      <c r="E5" s="110"/>
      <c r="F5" s="110"/>
      <c r="G5" s="112"/>
      <c r="I5" s="82" t="s">
        <v>22</v>
      </c>
      <c r="J5" s="82" t="s">
        <v>40</v>
      </c>
    </row>
    <row r="6" spans="1:16" ht="13" customHeight="1" thickBot="1" x14ac:dyDescent="0.4">
      <c r="A6" s="117"/>
      <c r="B6" s="119"/>
      <c r="C6" s="109"/>
      <c r="D6" s="109"/>
      <c r="E6" s="111"/>
      <c r="F6" s="111"/>
      <c r="G6" s="113"/>
      <c r="I6" s="79" t="s">
        <v>34</v>
      </c>
      <c r="J6" s="80">
        <f>G9</f>
        <v>3686.1042770266668</v>
      </c>
      <c r="K6" s="63"/>
      <c r="L6" s="63"/>
    </row>
    <row r="7" spans="1:16" ht="13" customHeight="1" thickBot="1" x14ac:dyDescent="0.3">
      <c r="A7" s="17" t="s">
        <v>3</v>
      </c>
      <c r="B7" s="64">
        <f>'ΕΔΡΑ 011023 311223'!B6</f>
        <v>2269.9699999999998</v>
      </c>
      <c r="C7" s="1">
        <v>30</v>
      </c>
      <c r="D7" s="6"/>
      <c r="E7" s="7">
        <f>B7*C7/30</f>
        <v>2269.9699999999998</v>
      </c>
      <c r="F7" s="8" t="s">
        <v>4</v>
      </c>
      <c r="G7" s="9">
        <f>SUM(E7:E14)</f>
        <v>5361.9291666666668</v>
      </c>
      <c r="I7" s="76" t="s">
        <v>23</v>
      </c>
      <c r="J7" s="77">
        <f>G24</f>
        <v>4223.5005327066665</v>
      </c>
      <c r="K7" s="63"/>
      <c r="L7" s="63"/>
    </row>
    <row r="8" spans="1:16" ht="13" customHeight="1" thickBot="1" x14ac:dyDescent="0.3">
      <c r="A8" s="17" t="s">
        <v>5</v>
      </c>
      <c r="B8" s="65">
        <f>ROUND(B7*22%,2)</f>
        <v>499.39</v>
      </c>
      <c r="C8" s="11"/>
      <c r="D8" s="11"/>
      <c r="E8" s="7">
        <f>B8*C7/30</f>
        <v>499.39</v>
      </c>
      <c r="F8" s="8" t="s">
        <v>6</v>
      </c>
      <c r="G8" s="9">
        <f>SUM(E16:E18)</f>
        <v>1675.82488964</v>
      </c>
      <c r="H8" s="4"/>
      <c r="I8" s="76" t="s">
        <v>15</v>
      </c>
      <c r="J8" s="77">
        <f>G39</f>
        <v>3600.4782933733331</v>
      </c>
      <c r="K8" s="63"/>
      <c r="L8" s="63"/>
      <c r="M8" s="63"/>
    </row>
    <row r="9" spans="1:16" ht="13" customHeight="1" thickBot="1" x14ac:dyDescent="0.3">
      <c r="A9" s="17" t="s">
        <v>17</v>
      </c>
      <c r="B9" s="65">
        <f>ROUND((B7*14/24+100),2)</f>
        <v>1424.15</v>
      </c>
      <c r="C9" s="25"/>
      <c r="D9" s="44"/>
      <c r="E9" s="7">
        <f>(B7*14/24+100)*C7/30</f>
        <v>1424.1491666666666</v>
      </c>
      <c r="F9" s="8" t="s">
        <v>7</v>
      </c>
      <c r="G9" s="9">
        <f>G7-G8</f>
        <v>3686.1042770266668</v>
      </c>
      <c r="H9" s="4"/>
      <c r="I9" s="76" t="s">
        <v>35</v>
      </c>
      <c r="J9" s="77">
        <f>G54</f>
        <v>4108.5707827066653</v>
      </c>
      <c r="K9" s="63"/>
      <c r="L9" s="63"/>
    </row>
    <row r="10" spans="1:16" ht="13" customHeight="1" thickBot="1" x14ac:dyDescent="0.3">
      <c r="A10" s="17" t="s">
        <v>8</v>
      </c>
      <c r="B10" s="7">
        <f>ROUND(B7*5%,2)</f>
        <v>113.5</v>
      </c>
      <c r="C10" s="11"/>
      <c r="D10" s="11"/>
      <c r="E10" s="7">
        <f>B10*C7/30</f>
        <v>113.5</v>
      </c>
      <c r="F10" s="8"/>
      <c r="G10" s="9"/>
      <c r="H10" s="4"/>
      <c r="I10" s="76" t="s">
        <v>39</v>
      </c>
      <c r="J10" s="77">
        <f>G68</f>
        <v>3744.2279442266658</v>
      </c>
      <c r="K10" s="63"/>
      <c r="L10" s="63"/>
    </row>
    <row r="11" spans="1:16" ht="13" customHeight="1" thickBot="1" x14ac:dyDescent="0.3">
      <c r="A11" s="17" t="s">
        <v>9</v>
      </c>
      <c r="B11" s="7">
        <f>'ΕΔΡΑ 011023 311223'!B15</f>
        <v>107.87</v>
      </c>
      <c r="C11" s="1">
        <v>30</v>
      </c>
      <c r="D11" s="11"/>
      <c r="E11" s="7">
        <f>B11*C11/30</f>
        <v>107.87000000000002</v>
      </c>
      <c r="F11" s="8"/>
      <c r="G11" s="56"/>
      <c r="H11" s="4"/>
      <c r="I11" s="76" t="s">
        <v>36</v>
      </c>
      <c r="J11" s="77">
        <f>G82</f>
        <v>3156.5629825333335</v>
      </c>
      <c r="K11" s="63"/>
      <c r="L11" s="63"/>
    </row>
    <row r="12" spans="1:16" ht="13" customHeight="1" thickBot="1" x14ac:dyDescent="0.3">
      <c r="A12" s="17" t="s">
        <v>25</v>
      </c>
      <c r="B12" s="7">
        <f>B7/173*0.94</f>
        <v>12.333941040462426</v>
      </c>
      <c r="C12" s="25"/>
      <c r="D12" s="1">
        <v>0</v>
      </c>
      <c r="E12" s="7">
        <f>B12*D12</f>
        <v>0</v>
      </c>
      <c r="F12" s="8"/>
      <c r="G12" s="56"/>
      <c r="H12" s="4"/>
      <c r="I12" s="76" t="s">
        <v>37</v>
      </c>
      <c r="J12" s="77">
        <f>G96</f>
        <v>2969.7298048266666</v>
      </c>
      <c r="K12" s="63"/>
      <c r="L12" s="63"/>
    </row>
    <row r="13" spans="1:16" s="40" customFormat="1" ht="13" customHeight="1" thickBot="1" x14ac:dyDescent="0.4">
      <c r="A13" s="26" t="s">
        <v>10</v>
      </c>
      <c r="B13" s="28">
        <f>ROUND(B7*5%,2)</f>
        <v>113.5</v>
      </c>
      <c r="C13" s="25"/>
      <c r="D13" s="25"/>
      <c r="E13" s="28">
        <f>B13*C7/30</f>
        <v>113.5</v>
      </c>
      <c r="F13" s="29"/>
      <c r="G13" s="57"/>
      <c r="I13" s="76" t="s">
        <v>16</v>
      </c>
      <c r="J13" s="77">
        <f>G110</f>
        <v>2936.9734799066664</v>
      </c>
      <c r="K13" s="63"/>
      <c r="L13" s="63"/>
      <c r="M13" s="3"/>
      <c r="N13" s="3"/>
      <c r="O13" s="3"/>
      <c r="P13" s="3"/>
    </row>
    <row r="14" spans="1:16" s="40" customFormat="1" ht="25" customHeight="1" thickBot="1" x14ac:dyDescent="0.3">
      <c r="A14" s="74" t="str">
        <f>'ΕΔΡΑ 011023 311223'!A18</f>
        <v>ΕΠΙΔΟΜΑ ΑΔΕΙΑΣ ΤΡΟΦ/ΑΣ ΜΕ ΙΣΜ ή ΧΩΡΙΣ ΙΣΜ</v>
      </c>
      <c r="B14" s="7" t="str">
        <f>'ΕΔΡΑ 011023 311223'!B18</f>
        <v>799,03 ή 833,55</v>
      </c>
      <c r="C14" s="25"/>
      <c r="D14" s="27"/>
      <c r="E14" s="28">
        <f>ROUND((B7+B10+B13)*8/25,2)*C7/30+ROUND(B11*8/25,2)*C11/30</f>
        <v>833.55</v>
      </c>
      <c r="F14" s="29"/>
      <c r="G14" s="57"/>
      <c r="I14" s="76" t="s">
        <v>18</v>
      </c>
      <c r="J14" s="77">
        <f>G124</f>
        <v>1887.8570484133336</v>
      </c>
      <c r="K14" s="63"/>
      <c r="L14" s="63"/>
      <c r="M14" s="3"/>
      <c r="N14" s="3"/>
      <c r="O14" s="3"/>
      <c r="P14" s="3"/>
    </row>
    <row r="15" spans="1:16" s="40" customFormat="1" ht="13" customHeight="1" thickBot="1" x14ac:dyDescent="0.4">
      <c r="A15" s="26"/>
      <c r="B15" s="28"/>
      <c r="C15" s="25"/>
      <c r="D15" s="27"/>
      <c r="E15" s="28"/>
      <c r="F15" s="29"/>
      <c r="G15" s="57"/>
      <c r="I15" s="76" t="s">
        <v>38</v>
      </c>
      <c r="J15" s="77">
        <f>G138</f>
        <v>1948.7429081866669</v>
      </c>
      <c r="K15" s="63"/>
      <c r="L15" s="63"/>
      <c r="M15" s="3"/>
      <c r="N15" s="3"/>
      <c r="O15" s="3"/>
      <c r="P15" s="3"/>
    </row>
    <row r="16" spans="1:16" s="40" customFormat="1" ht="13" customHeight="1" x14ac:dyDescent="0.35">
      <c r="A16" s="26" t="s">
        <v>12</v>
      </c>
      <c r="B16" s="28">
        <v>8</v>
      </c>
      <c r="C16" s="25"/>
      <c r="D16" s="27"/>
      <c r="E16" s="28">
        <f>B16*C7/C7</f>
        <v>8</v>
      </c>
      <c r="F16" s="29"/>
      <c r="G16" s="57"/>
      <c r="I16" s="3"/>
      <c r="J16" s="3"/>
      <c r="K16" s="3"/>
      <c r="L16" s="3"/>
      <c r="M16" s="3"/>
      <c r="N16" s="3"/>
      <c r="O16" s="3"/>
    </row>
    <row r="17" spans="1:15" s="40" customFormat="1" ht="13" customHeight="1" x14ac:dyDescent="0.25">
      <c r="A17" s="32" t="s">
        <v>13</v>
      </c>
      <c r="B17" s="28">
        <f>'ΕΔΡΑ 011023 311223'!B21</f>
        <v>1015.92</v>
      </c>
      <c r="C17" s="25"/>
      <c r="D17" s="27"/>
      <c r="E17" s="28">
        <f>((3492.73*169.04%)*17%*C7/30+(0.35%*3492.73))*C7/C7</f>
        <v>1015.92338964</v>
      </c>
      <c r="F17" s="29"/>
      <c r="G17" s="57"/>
      <c r="H17" s="66"/>
      <c r="I17" s="3"/>
      <c r="J17" s="3"/>
      <c r="K17" s="3"/>
      <c r="L17" s="3"/>
      <c r="M17" s="3"/>
      <c r="N17" s="3"/>
      <c r="O17" s="3"/>
    </row>
    <row r="18" spans="1:15" s="40" customFormat="1" ht="13" customHeight="1" thickBot="1" x14ac:dyDescent="0.4">
      <c r="A18" s="33" t="s">
        <v>14</v>
      </c>
      <c r="B18" s="34">
        <f>ROUND(SUM(E7:E14)-E17,2)</f>
        <v>4346.01</v>
      </c>
      <c r="C18" s="35">
        <v>15</v>
      </c>
      <c r="D18" s="36"/>
      <c r="E18" s="34">
        <f>B18*C18%</f>
        <v>651.90150000000006</v>
      </c>
      <c r="F18" s="37"/>
      <c r="G18" s="60"/>
      <c r="H18" s="66"/>
      <c r="I18" s="3"/>
      <c r="J18" s="3"/>
      <c r="K18" s="3"/>
      <c r="L18" s="3"/>
      <c r="M18" s="3"/>
      <c r="N18" s="3"/>
      <c r="O18" s="3"/>
    </row>
    <row r="19" spans="1:15" s="40" customFormat="1" ht="13" customHeight="1" thickBot="1" x14ac:dyDescent="0.4">
      <c r="B19" s="47"/>
      <c r="F19" s="49"/>
      <c r="G19" s="61"/>
      <c r="H19" s="66"/>
      <c r="I19" s="3"/>
      <c r="J19" s="3"/>
      <c r="K19" s="3"/>
      <c r="L19" s="3"/>
      <c r="M19" s="3"/>
      <c r="N19" s="3"/>
      <c r="O19" s="3"/>
    </row>
    <row r="20" spans="1:15" s="40" customFormat="1" ht="13" customHeight="1" x14ac:dyDescent="0.35">
      <c r="A20" s="97" t="s">
        <v>45</v>
      </c>
      <c r="B20" s="100" t="s">
        <v>0</v>
      </c>
      <c r="C20" s="102" t="s">
        <v>1</v>
      </c>
      <c r="D20" s="102" t="s">
        <v>2</v>
      </c>
      <c r="E20" s="102"/>
      <c r="F20" s="102"/>
      <c r="G20" s="114"/>
      <c r="I20" s="3"/>
      <c r="J20" s="3"/>
      <c r="K20" s="3"/>
      <c r="L20" s="3"/>
      <c r="M20" s="3"/>
      <c r="N20" s="3"/>
      <c r="O20" s="3"/>
    </row>
    <row r="21" spans="1:15" s="40" customFormat="1" ht="13" customHeight="1" x14ac:dyDescent="0.35">
      <c r="A21" s="98"/>
      <c r="B21" s="101"/>
      <c r="C21" s="103"/>
      <c r="D21" s="103"/>
      <c r="E21" s="103"/>
      <c r="F21" s="103"/>
      <c r="G21" s="115"/>
      <c r="I21" s="3"/>
      <c r="J21" s="3"/>
      <c r="K21" s="3"/>
      <c r="L21" s="3"/>
      <c r="M21" s="3"/>
      <c r="N21" s="3"/>
      <c r="O21" s="3"/>
    </row>
    <row r="22" spans="1:15" s="40" customFormat="1" ht="13" customHeight="1" x14ac:dyDescent="0.25">
      <c r="A22" s="26" t="s">
        <v>3</v>
      </c>
      <c r="B22" s="41">
        <f>B7</f>
        <v>2269.9699999999998</v>
      </c>
      <c r="C22" s="25">
        <f>C7</f>
        <v>30</v>
      </c>
      <c r="D22" s="27"/>
      <c r="E22" s="28">
        <f>B22*C22/30</f>
        <v>2269.9699999999998</v>
      </c>
      <c r="F22" s="29" t="s">
        <v>4</v>
      </c>
      <c r="G22" s="30">
        <f>SUM(E22:E29)</f>
        <v>5361.9291666666668</v>
      </c>
      <c r="I22" s="3"/>
      <c r="J22" s="3"/>
      <c r="K22" s="3"/>
      <c r="L22" s="3"/>
      <c r="M22" s="3"/>
      <c r="N22" s="3"/>
      <c r="O22" s="3"/>
    </row>
    <row r="23" spans="1:15" s="40" customFormat="1" ht="13" customHeight="1" x14ac:dyDescent="0.35">
      <c r="A23" s="26" t="s">
        <v>5</v>
      </c>
      <c r="B23" s="67">
        <f>ROUND(B22*22%,2)</f>
        <v>499.39</v>
      </c>
      <c r="C23" s="25"/>
      <c r="D23" s="25"/>
      <c r="E23" s="28">
        <f>B23*C7/30</f>
        <v>499.39</v>
      </c>
      <c r="F23" s="29" t="s">
        <v>6</v>
      </c>
      <c r="G23" s="30">
        <f>SUM(E31:E33)</f>
        <v>1138.4286339599998</v>
      </c>
      <c r="I23" s="3"/>
      <c r="J23" s="3"/>
      <c r="K23" s="3"/>
      <c r="L23" s="3"/>
      <c r="M23" s="3"/>
      <c r="N23" s="3"/>
      <c r="O23" s="3"/>
    </row>
    <row r="24" spans="1:15" s="40" customFormat="1" ht="13" customHeight="1" x14ac:dyDescent="0.25">
      <c r="A24" s="26" t="s">
        <v>17</v>
      </c>
      <c r="B24" s="67">
        <f>ROUND((B22*14/24+100),2)</f>
        <v>1424.15</v>
      </c>
      <c r="C24" s="25"/>
      <c r="D24" s="44"/>
      <c r="E24" s="28">
        <f>(B7*14/24+100)*C7/30</f>
        <v>1424.1491666666666</v>
      </c>
      <c r="F24" s="29" t="s">
        <v>7</v>
      </c>
      <c r="G24" s="30">
        <f>G22-G23</f>
        <v>4223.5005327066665</v>
      </c>
      <c r="H24" s="39"/>
      <c r="I24" s="3"/>
      <c r="J24" s="3"/>
      <c r="K24" s="3"/>
      <c r="L24" s="3"/>
      <c r="M24" s="3"/>
      <c r="N24" s="3"/>
      <c r="O24" s="3"/>
    </row>
    <row r="25" spans="1:15" s="40" customFormat="1" ht="13" customHeight="1" x14ac:dyDescent="0.25">
      <c r="A25" s="26" t="s">
        <v>8</v>
      </c>
      <c r="B25" s="28">
        <f>ROUND(B22*5%,2)</f>
        <v>113.5</v>
      </c>
      <c r="C25" s="25"/>
      <c r="D25" s="25"/>
      <c r="E25" s="28">
        <f>B25*C7/30</f>
        <v>113.5</v>
      </c>
      <c r="F25" s="29"/>
      <c r="G25" s="30"/>
      <c r="H25" s="39"/>
      <c r="I25" s="3"/>
      <c r="J25" s="3"/>
      <c r="K25" s="3"/>
      <c r="L25" s="3"/>
      <c r="M25" s="3"/>
      <c r="N25" s="3"/>
      <c r="O25" s="3"/>
    </row>
    <row r="26" spans="1:15" s="40" customFormat="1" ht="13" customHeight="1" x14ac:dyDescent="0.25">
      <c r="A26" s="26" t="s">
        <v>9</v>
      </c>
      <c r="B26" s="28">
        <f>B11</f>
        <v>107.87</v>
      </c>
      <c r="C26" s="25">
        <f>C11</f>
        <v>30</v>
      </c>
      <c r="D26" s="25"/>
      <c r="E26" s="28">
        <f>B26*C11/30</f>
        <v>107.87000000000002</v>
      </c>
      <c r="F26" s="29"/>
      <c r="G26" s="57"/>
      <c r="H26" s="39"/>
      <c r="I26" s="3"/>
      <c r="J26" s="3"/>
      <c r="K26" s="3"/>
      <c r="L26" s="3"/>
      <c r="M26" s="3"/>
      <c r="N26" s="3"/>
      <c r="O26" s="3"/>
    </row>
    <row r="27" spans="1:15" ht="13" customHeight="1" x14ac:dyDescent="0.25">
      <c r="A27" s="26" t="s">
        <v>25</v>
      </c>
      <c r="B27" s="28">
        <f>B22/173*0.94</f>
        <v>12.333941040462426</v>
      </c>
      <c r="C27" s="25"/>
      <c r="D27" s="25">
        <f>D12</f>
        <v>0</v>
      </c>
      <c r="E27" s="28">
        <f>B27*D27</f>
        <v>0</v>
      </c>
      <c r="F27" s="29"/>
      <c r="G27" s="57"/>
      <c r="H27" s="4"/>
    </row>
    <row r="28" spans="1:15" s="40" customFormat="1" ht="13" customHeight="1" x14ac:dyDescent="0.25">
      <c r="A28" s="26" t="s">
        <v>10</v>
      </c>
      <c r="B28" s="28">
        <f>ROUND(B22*5%,2)</f>
        <v>113.5</v>
      </c>
      <c r="C28" s="25"/>
      <c r="D28" s="25"/>
      <c r="E28" s="28">
        <f>B28*C7/30</f>
        <v>113.5</v>
      </c>
      <c r="F28" s="29"/>
      <c r="G28" s="57"/>
      <c r="H28" s="39"/>
      <c r="I28" s="3"/>
      <c r="J28" s="3"/>
      <c r="K28" s="3"/>
      <c r="L28" s="3"/>
      <c r="M28" s="3"/>
      <c r="N28" s="3"/>
      <c r="O28" s="3"/>
    </row>
    <row r="29" spans="1:15" s="40" customFormat="1" ht="24" customHeight="1" x14ac:dyDescent="0.25">
      <c r="A29" s="74" t="str">
        <f>A14</f>
        <v>ΕΠΙΔΟΜΑ ΑΔΕΙΑΣ ΤΡΟΦ/ΑΣ ΜΕ ΙΣΜ ή ΧΩΡΙΣ ΙΣΜ</v>
      </c>
      <c r="B29" s="28" t="str">
        <f>B14</f>
        <v>799,03 ή 833,55</v>
      </c>
      <c r="C29" s="25"/>
      <c r="D29" s="27"/>
      <c r="E29" s="28">
        <f>ROUND((B22+B25+B28)*8/25,2)*C7/30+ROUND(B26*8/25,2)*C11/30</f>
        <v>833.55</v>
      </c>
      <c r="F29" s="29"/>
      <c r="G29" s="57"/>
      <c r="H29" s="45"/>
      <c r="I29" s="3"/>
      <c r="J29" s="3"/>
      <c r="K29" s="3"/>
      <c r="L29" s="3"/>
      <c r="M29" s="3"/>
      <c r="N29" s="3"/>
      <c r="O29" s="3"/>
    </row>
    <row r="30" spans="1:15" s="40" customFormat="1" ht="13" customHeight="1" x14ac:dyDescent="0.35">
      <c r="A30" s="26"/>
      <c r="B30" s="28"/>
      <c r="C30" s="25"/>
      <c r="D30" s="27"/>
      <c r="E30" s="28"/>
      <c r="F30" s="29"/>
      <c r="G30" s="57"/>
      <c r="H30" s="45"/>
      <c r="I30" s="3"/>
      <c r="J30" s="3"/>
      <c r="K30" s="3"/>
      <c r="L30" s="3"/>
      <c r="M30" s="3"/>
      <c r="N30" s="3"/>
      <c r="O30" s="3"/>
    </row>
    <row r="31" spans="1:15" s="40" customFormat="1" ht="13" customHeight="1" x14ac:dyDescent="0.35">
      <c r="A31" s="26" t="s">
        <v>12</v>
      </c>
      <c r="B31" s="28">
        <v>8</v>
      </c>
      <c r="C31" s="25"/>
      <c r="D31" s="27"/>
      <c r="E31" s="28">
        <f>B31*C22/C22</f>
        <v>8</v>
      </c>
      <c r="F31" s="29"/>
      <c r="G31" s="57"/>
      <c r="H31" s="45"/>
      <c r="I31" s="3"/>
      <c r="J31" s="3"/>
      <c r="K31" s="3"/>
      <c r="L31" s="3"/>
      <c r="M31" s="3"/>
      <c r="N31" s="3"/>
      <c r="O31" s="3"/>
    </row>
    <row r="32" spans="1:15" s="40" customFormat="1" ht="13" customHeight="1" x14ac:dyDescent="0.25">
      <c r="A32" s="32" t="s">
        <v>13</v>
      </c>
      <c r="B32" s="28">
        <f>ROUND((B22*169.04%)*17%+(0.35%*B22),2)</f>
        <v>660.26</v>
      </c>
      <c r="C32" s="25"/>
      <c r="D32" s="27"/>
      <c r="E32" s="28">
        <f>(B22*169.04%)*17%*C7/30+(0.35%*B22)*C7/C7</f>
        <v>660.26163395999993</v>
      </c>
      <c r="F32" s="29"/>
      <c r="G32" s="57"/>
      <c r="H32" s="46"/>
      <c r="I32" s="3"/>
      <c r="J32" s="3"/>
      <c r="K32" s="3"/>
      <c r="L32" s="3"/>
      <c r="M32" s="3"/>
      <c r="N32" s="3"/>
      <c r="O32" s="3"/>
    </row>
    <row r="33" spans="1:15" s="40" customFormat="1" ht="13" customHeight="1" thickBot="1" x14ac:dyDescent="0.3">
      <c r="A33" s="33" t="s">
        <v>14</v>
      </c>
      <c r="B33" s="34">
        <f>ROUND(SUM(E22:E29)-E32,2)</f>
        <v>4701.67</v>
      </c>
      <c r="C33" s="35">
        <v>10</v>
      </c>
      <c r="D33" s="36"/>
      <c r="E33" s="34">
        <f>B33*C33%</f>
        <v>470.16700000000003</v>
      </c>
      <c r="F33" s="37"/>
      <c r="G33" s="60"/>
      <c r="H33" s="46"/>
      <c r="I33" s="3"/>
      <c r="J33" s="3"/>
      <c r="K33" s="3"/>
      <c r="L33" s="3"/>
      <c r="M33" s="3"/>
      <c r="N33" s="3"/>
      <c r="O33" s="3"/>
    </row>
    <row r="34" spans="1:15" s="40" customFormat="1" ht="13" customHeight="1" thickBot="1" x14ac:dyDescent="0.3">
      <c r="B34" s="47"/>
      <c r="C34" s="48"/>
      <c r="E34" s="47"/>
      <c r="F34" s="49"/>
      <c r="G34" s="61"/>
      <c r="H34" s="46"/>
      <c r="I34" s="3"/>
      <c r="J34" s="3"/>
      <c r="K34" s="3"/>
      <c r="L34" s="3"/>
      <c r="M34" s="3"/>
      <c r="N34" s="3"/>
      <c r="O34" s="3"/>
    </row>
    <row r="35" spans="1:15" s="40" customFormat="1" ht="13" customHeight="1" x14ac:dyDescent="0.25">
      <c r="A35" s="95" t="s">
        <v>58</v>
      </c>
      <c r="B35" s="100" t="s">
        <v>0</v>
      </c>
      <c r="C35" s="102" t="s">
        <v>1</v>
      </c>
      <c r="D35" s="102" t="s">
        <v>2</v>
      </c>
      <c r="E35" s="85"/>
      <c r="F35" s="85"/>
      <c r="G35" s="87"/>
      <c r="H35" s="46"/>
      <c r="I35" s="3"/>
      <c r="J35" s="3"/>
      <c r="K35" s="3"/>
      <c r="L35" s="3"/>
      <c r="M35" s="3"/>
      <c r="N35" s="3"/>
      <c r="O35" s="3"/>
    </row>
    <row r="36" spans="1:15" s="40" customFormat="1" ht="13" customHeight="1" x14ac:dyDescent="0.25">
      <c r="A36" s="96"/>
      <c r="B36" s="101"/>
      <c r="C36" s="103"/>
      <c r="D36" s="103"/>
      <c r="E36" s="86"/>
      <c r="F36" s="86"/>
      <c r="G36" s="88"/>
      <c r="H36" s="46"/>
      <c r="I36" s="3"/>
      <c r="J36" s="3"/>
      <c r="K36" s="3"/>
      <c r="L36" s="3"/>
      <c r="M36" s="3"/>
      <c r="N36" s="3"/>
      <c r="O36" s="3"/>
    </row>
    <row r="37" spans="1:15" s="40" customFormat="1" ht="13" customHeight="1" x14ac:dyDescent="0.25">
      <c r="A37" s="26" t="s">
        <v>3</v>
      </c>
      <c r="B37" s="41">
        <f>'ΕΔΡΑ 011023 311223'!B46</f>
        <v>2223.37</v>
      </c>
      <c r="C37" s="25">
        <f>C22</f>
        <v>30</v>
      </c>
      <c r="D37" s="27"/>
      <c r="E37" s="28">
        <f>B37*C37/30</f>
        <v>2223.37</v>
      </c>
      <c r="F37" s="29" t="s">
        <v>4</v>
      </c>
      <c r="G37" s="30">
        <f>SUM(E37:E44)</f>
        <v>5234.0658333333331</v>
      </c>
      <c r="H37" s="46"/>
      <c r="I37" s="3"/>
      <c r="J37" s="3"/>
      <c r="K37" s="3"/>
      <c r="L37" s="3"/>
      <c r="M37" s="3"/>
      <c r="N37" s="3"/>
      <c r="O37" s="3"/>
    </row>
    <row r="38" spans="1:15" s="40" customFormat="1" ht="13" customHeight="1" x14ac:dyDescent="0.25">
      <c r="A38" s="26" t="s">
        <v>5</v>
      </c>
      <c r="B38" s="67">
        <f>ROUND(B37*22%,2)</f>
        <v>489.14</v>
      </c>
      <c r="C38" s="25"/>
      <c r="D38" s="25"/>
      <c r="E38" s="28">
        <f>B38*C7/30</f>
        <v>489.14</v>
      </c>
      <c r="F38" s="29" t="s">
        <v>6</v>
      </c>
      <c r="G38" s="30">
        <f>SUM(E46:E48)</f>
        <v>1633.58753996</v>
      </c>
      <c r="H38" s="46"/>
      <c r="I38" s="3"/>
      <c r="J38" s="3"/>
      <c r="K38" s="3"/>
      <c r="L38" s="3"/>
      <c r="M38" s="3"/>
      <c r="N38" s="3"/>
      <c r="O38" s="3"/>
    </row>
    <row r="39" spans="1:15" s="40" customFormat="1" ht="13" customHeight="1" x14ac:dyDescent="0.25">
      <c r="A39" s="26" t="s">
        <v>17</v>
      </c>
      <c r="B39" s="67">
        <f>ROUND((B37*14/24+100),2)</f>
        <v>1396.97</v>
      </c>
      <c r="C39" s="25"/>
      <c r="D39" s="44"/>
      <c r="E39" s="28">
        <f>(B37*14/24+100)*C7/30</f>
        <v>1396.9658333333334</v>
      </c>
      <c r="F39" s="29" t="s">
        <v>7</v>
      </c>
      <c r="G39" s="30">
        <f>G37-G38</f>
        <v>3600.4782933733331</v>
      </c>
      <c r="H39" s="46"/>
      <c r="I39" s="3"/>
      <c r="J39" s="3"/>
      <c r="K39" s="3"/>
      <c r="L39" s="3"/>
      <c r="M39" s="3"/>
      <c r="N39" s="3"/>
      <c r="O39" s="3"/>
    </row>
    <row r="40" spans="1:15" s="40" customFormat="1" ht="13" customHeight="1" x14ac:dyDescent="0.25">
      <c r="A40" s="26" t="s">
        <v>8</v>
      </c>
      <c r="B40" s="28">
        <f>ROUND(B37*5%,2)</f>
        <v>111.17</v>
      </c>
      <c r="C40" s="25"/>
      <c r="D40" s="25"/>
      <c r="E40" s="28">
        <f>B40*C7/30</f>
        <v>111.17</v>
      </c>
      <c r="F40" s="29"/>
      <c r="G40" s="30"/>
      <c r="H40" s="46"/>
      <c r="I40" s="3"/>
      <c r="J40" s="3"/>
      <c r="K40" s="3"/>
      <c r="L40" s="3"/>
      <c r="M40" s="3"/>
      <c r="N40" s="3"/>
      <c r="O40" s="3"/>
    </row>
    <row r="41" spans="1:15" s="40" customFormat="1" ht="13" customHeight="1" x14ac:dyDescent="0.35">
      <c r="A41" s="26" t="s">
        <v>9</v>
      </c>
      <c r="B41" s="28">
        <f>'ΕΔΡΑ 011023 311223'!B55</f>
        <v>90.62</v>
      </c>
      <c r="C41" s="25">
        <f>C11</f>
        <v>30</v>
      </c>
      <c r="D41" s="25"/>
      <c r="E41" s="28">
        <f>B41*C41/30</f>
        <v>90.620000000000019</v>
      </c>
      <c r="F41" s="29"/>
      <c r="G41" s="57"/>
      <c r="I41" s="3"/>
      <c r="J41" s="3"/>
      <c r="K41" s="3"/>
      <c r="L41" s="3"/>
      <c r="M41" s="3"/>
      <c r="N41" s="3"/>
      <c r="O41" s="3"/>
    </row>
    <row r="42" spans="1:15" ht="13" customHeight="1" x14ac:dyDescent="0.25">
      <c r="A42" s="26" t="s">
        <v>25</v>
      </c>
      <c r="B42" s="28">
        <f>B37/173*0.94</f>
        <v>12.080738728323698</v>
      </c>
      <c r="C42" s="25"/>
      <c r="D42" s="25">
        <f>D12</f>
        <v>0</v>
      </c>
      <c r="E42" s="28">
        <f>B42*D42</f>
        <v>0</v>
      </c>
      <c r="F42" s="29"/>
      <c r="G42" s="57"/>
      <c r="H42" s="4"/>
    </row>
    <row r="43" spans="1:15" s="40" customFormat="1" ht="13" customHeight="1" x14ac:dyDescent="0.35">
      <c r="A43" s="26" t="s">
        <v>10</v>
      </c>
      <c r="B43" s="28">
        <f>ROUND(B37*5%,2)</f>
        <v>111.17</v>
      </c>
      <c r="C43" s="25"/>
      <c r="D43" s="25"/>
      <c r="E43" s="28">
        <f>B43*C7/30</f>
        <v>111.17</v>
      </c>
      <c r="F43" s="29"/>
      <c r="G43" s="57"/>
    </row>
    <row r="44" spans="1:15" s="40" customFormat="1" ht="26.5" customHeight="1" x14ac:dyDescent="0.25">
      <c r="A44" s="74" t="str">
        <f>A29</f>
        <v>ΕΠΙΔΟΜΑ ΑΔΕΙΑΣ ΤΡΟΦ/ΑΣ ΜΕ ΙΣΜ ή ΧΩΡΙΣ ΙΣΜ</v>
      </c>
      <c r="B44" s="28" t="s">
        <v>62</v>
      </c>
      <c r="C44" s="25"/>
      <c r="D44" s="27"/>
      <c r="E44" s="28">
        <f>ROUND((B37+B40+B43)*8/25,2)*C7/30+ROUND(B41*8/25,2)*C41/30</f>
        <v>811.63</v>
      </c>
      <c r="F44" s="29"/>
      <c r="G44" s="57"/>
    </row>
    <row r="45" spans="1:15" s="40" customFormat="1" ht="13" customHeight="1" x14ac:dyDescent="0.35">
      <c r="A45" s="26"/>
      <c r="B45" s="28"/>
      <c r="C45" s="25"/>
      <c r="D45" s="27"/>
      <c r="E45" s="28"/>
      <c r="F45" s="29"/>
      <c r="G45" s="57"/>
    </row>
    <row r="46" spans="1:15" s="40" customFormat="1" ht="13" customHeight="1" x14ac:dyDescent="0.35">
      <c r="A46" s="26" t="s">
        <v>12</v>
      </c>
      <c r="B46" s="28">
        <v>8</v>
      </c>
      <c r="C46" s="25"/>
      <c r="D46" s="27"/>
      <c r="E46" s="28">
        <f>B46*C7/C7</f>
        <v>8</v>
      </c>
      <c r="F46" s="29"/>
      <c r="G46" s="57"/>
    </row>
    <row r="47" spans="1:15" s="40" customFormat="1" ht="13" customHeight="1" x14ac:dyDescent="0.25">
      <c r="A47" s="32" t="s">
        <v>13</v>
      </c>
      <c r="B47" s="28">
        <f>ROUND((3399.47*169.04%)*17%+(0.35%*3399.47),2)</f>
        <v>988.8</v>
      </c>
      <c r="C47" s="25"/>
      <c r="D47" s="27"/>
      <c r="E47" s="28">
        <f>((3399.47*169.04%)*17%*C7/30+(0.35%*3399.47))*C7/C7</f>
        <v>988.79703996000001</v>
      </c>
      <c r="F47" s="29"/>
      <c r="G47" s="57"/>
    </row>
    <row r="48" spans="1:15" s="40" customFormat="1" ht="13" customHeight="1" thickBot="1" x14ac:dyDescent="0.4">
      <c r="A48" s="33" t="s">
        <v>14</v>
      </c>
      <c r="B48" s="34">
        <f>ROUND(SUM(E37:E44)-E47,2)</f>
        <v>4245.2700000000004</v>
      </c>
      <c r="C48" s="35">
        <f>C18</f>
        <v>15</v>
      </c>
      <c r="D48" s="36"/>
      <c r="E48" s="34">
        <f>B48*C48%</f>
        <v>636.79050000000007</v>
      </c>
      <c r="F48" s="37"/>
      <c r="G48" s="60"/>
    </row>
    <row r="49" spans="1:9" s="40" customFormat="1" ht="13" customHeight="1" thickBot="1" x14ac:dyDescent="0.4">
      <c r="B49" s="47"/>
      <c r="C49" s="48"/>
      <c r="E49" s="47"/>
      <c r="F49" s="49"/>
      <c r="G49" s="61"/>
    </row>
    <row r="50" spans="1:9" s="40" customFormat="1" ht="13" customHeight="1" x14ac:dyDescent="0.35">
      <c r="A50" s="95" t="s">
        <v>57</v>
      </c>
      <c r="B50" s="91" t="s">
        <v>0</v>
      </c>
      <c r="C50" s="93" t="s">
        <v>1</v>
      </c>
      <c r="D50" s="93" t="s">
        <v>2</v>
      </c>
      <c r="E50" s="85"/>
      <c r="F50" s="85"/>
      <c r="G50" s="87"/>
    </row>
    <row r="51" spans="1:9" s="40" customFormat="1" ht="27" customHeight="1" x14ac:dyDescent="0.35">
      <c r="A51" s="96"/>
      <c r="B51" s="92"/>
      <c r="C51" s="94"/>
      <c r="D51" s="94"/>
      <c r="E51" s="86"/>
      <c r="F51" s="86"/>
      <c r="G51" s="88"/>
    </row>
    <row r="52" spans="1:9" s="40" customFormat="1" ht="13" customHeight="1" x14ac:dyDescent="0.25">
      <c r="A52" s="26" t="s">
        <v>3</v>
      </c>
      <c r="B52" s="41">
        <f>'ΕΔΡΑ 011023 311223'!B66</f>
        <v>2269.9699999999998</v>
      </c>
      <c r="C52" s="25">
        <f>C7</f>
        <v>30</v>
      </c>
      <c r="D52" s="27"/>
      <c r="E52" s="28">
        <f>B52*C52/30</f>
        <v>2269.9699999999998</v>
      </c>
      <c r="F52" s="29" t="s">
        <v>4</v>
      </c>
      <c r="G52" s="30">
        <f>SUM(E52:E58)</f>
        <v>5503.2854166666657</v>
      </c>
    </row>
    <row r="53" spans="1:9" s="40" customFormat="1" ht="13" customHeight="1" x14ac:dyDescent="0.35">
      <c r="A53" s="26" t="s">
        <v>5</v>
      </c>
      <c r="B53" s="67">
        <f>ROUND(B52*22%,2)</f>
        <v>499.39</v>
      </c>
      <c r="C53" s="25"/>
      <c r="D53" s="25"/>
      <c r="E53" s="28">
        <f>B53*C52/30</f>
        <v>499.39</v>
      </c>
      <c r="F53" s="29" t="s">
        <v>6</v>
      </c>
      <c r="G53" s="30">
        <f>SUM(E60:E62)</f>
        <v>1394.7146339599999</v>
      </c>
    </row>
    <row r="54" spans="1:9" s="40" customFormat="1" ht="13" customHeight="1" x14ac:dyDescent="0.35">
      <c r="A54" s="26" t="s">
        <v>17</v>
      </c>
      <c r="B54" s="67">
        <f>ROUND((B52*17/24+100),2)</f>
        <v>1707.9</v>
      </c>
      <c r="C54" s="25"/>
      <c r="D54" s="44"/>
      <c r="E54" s="28">
        <f>(B52*17/24+100)*C52/30</f>
        <v>1707.8954166666665</v>
      </c>
      <c r="F54" s="29" t="s">
        <v>7</v>
      </c>
      <c r="G54" s="30">
        <f>G52-G53</f>
        <v>4108.5707827066653</v>
      </c>
    </row>
    <row r="55" spans="1:9" s="40" customFormat="1" ht="13" customHeight="1" x14ac:dyDescent="0.35">
      <c r="A55" s="26" t="s">
        <v>8</v>
      </c>
      <c r="B55" s="28">
        <f>ROUND(B52*5%,2)</f>
        <v>113.5</v>
      </c>
      <c r="C55" s="25"/>
      <c r="D55" s="25"/>
      <c r="E55" s="28">
        <f>B55*C52/30</f>
        <v>113.5</v>
      </c>
      <c r="F55" s="29"/>
      <c r="G55" s="30"/>
      <c r="I55" s="3"/>
    </row>
    <row r="56" spans="1:9" ht="13" customHeight="1" x14ac:dyDescent="0.25">
      <c r="A56" s="26" t="s">
        <v>25</v>
      </c>
      <c r="B56" s="28">
        <f>B52/173*0.94</f>
        <v>12.333941040462426</v>
      </c>
      <c r="C56" s="25"/>
      <c r="D56" s="25">
        <f>D12</f>
        <v>0</v>
      </c>
      <c r="E56" s="28">
        <f>B56*D56</f>
        <v>0</v>
      </c>
      <c r="F56" s="29"/>
      <c r="G56" s="57"/>
      <c r="H56" s="4"/>
      <c r="I56" s="40"/>
    </row>
    <row r="57" spans="1:9" s="40" customFormat="1" ht="13" customHeight="1" x14ac:dyDescent="0.35">
      <c r="A57" s="26" t="s">
        <v>10</v>
      </c>
      <c r="B57" s="28">
        <f>ROUND(B52*5%,2)</f>
        <v>113.5</v>
      </c>
      <c r="C57" s="25"/>
      <c r="D57" s="25"/>
      <c r="E57" s="28">
        <f>B57*C52/30</f>
        <v>113.5</v>
      </c>
      <c r="F57" s="29"/>
      <c r="G57" s="57"/>
    </row>
    <row r="58" spans="1:9" s="40" customFormat="1" ht="13" customHeight="1" x14ac:dyDescent="0.25">
      <c r="A58" s="32" t="s">
        <v>11</v>
      </c>
      <c r="B58" s="28">
        <f>ROUND((B52+B55+B57)*8/25,2)</f>
        <v>799.03</v>
      </c>
      <c r="C58" s="25"/>
      <c r="D58" s="27"/>
      <c r="E58" s="28">
        <f>B58*C52/30</f>
        <v>799.03</v>
      </c>
      <c r="F58" s="29"/>
      <c r="G58" s="57"/>
    </row>
    <row r="59" spans="1:9" s="40" customFormat="1" ht="13" customHeight="1" x14ac:dyDescent="0.35">
      <c r="A59" s="26"/>
      <c r="B59" s="28"/>
      <c r="C59" s="25"/>
      <c r="D59" s="27"/>
      <c r="E59" s="28"/>
      <c r="F59" s="29"/>
      <c r="G59" s="57"/>
    </row>
    <row r="60" spans="1:9" s="40" customFormat="1" ht="13" customHeight="1" x14ac:dyDescent="0.35">
      <c r="A60" s="26" t="s">
        <v>12</v>
      </c>
      <c r="B60" s="28">
        <v>8</v>
      </c>
      <c r="C60" s="25"/>
      <c r="D60" s="27"/>
      <c r="E60" s="28">
        <f>B60*C52/C52</f>
        <v>8</v>
      </c>
      <c r="F60" s="29"/>
      <c r="G60" s="57"/>
    </row>
    <row r="61" spans="1:9" s="40" customFormat="1" ht="13" customHeight="1" x14ac:dyDescent="0.25">
      <c r="A61" s="32" t="s">
        <v>13</v>
      </c>
      <c r="B61" s="28">
        <f>ROUND((B52*169.04%)*17%+(0.35%*B52),2)</f>
        <v>660.26</v>
      </c>
      <c r="C61" s="25"/>
      <c r="D61" s="27"/>
      <c r="E61" s="28">
        <f>((B52*169.04%)*17%*C7/30+(0.35%*B52*C7/C7))</f>
        <v>660.26163395999993</v>
      </c>
      <c r="F61" s="29"/>
      <c r="G61" s="57"/>
    </row>
    <row r="62" spans="1:9" s="40" customFormat="1" ht="13" customHeight="1" thickBot="1" x14ac:dyDescent="0.4">
      <c r="A62" s="33" t="s">
        <v>14</v>
      </c>
      <c r="B62" s="34">
        <f>ROUND(SUM(E52:E58)-E61,2)</f>
        <v>4843.0200000000004</v>
      </c>
      <c r="C62" s="35">
        <v>15</v>
      </c>
      <c r="D62" s="36"/>
      <c r="E62" s="34">
        <f>B62*C62%</f>
        <v>726.45300000000009</v>
      </c>
      <c r="F62" s="37"/>
      <c r="G62" s="60"/>
    </row>
    <row r="63" spans="1:9" s="40" customFormat="1" ht="13" customHeight="1" thickBot="1" x14ac:dyDescent="0.4">
      <c r="B63" s="47"/>
      <c r="C63" s="48"/>
      <c r="E63" s="47"/>
      <c r="F63" s="49"/>
      <c r="G63" s="61"/>
    </row>
    <row r="64" spans="1:9" s="40" customFormat="1" ht="13" customHeight="1" x14ac:dyDescent="0.35">
      <c r="A64" s="95" t="s">
        <v>56</v>
      </c>
      <c r="B64" s="91" t="s">
        <v>0</v>
      </c>
      <c r="C64" s="93" t="s">
        <v>1</v>
      </c>
      <c r="D64" s="93" t="s">
        <v>2</v>
      </c>
      <c r="E64" s="85"/>
      <c r="F64" s="85"/>
      <c r="G64" s="87"/>
    </row>
    <row r="65" spans="1:8" s="40" customFormat="1" ht="26" customHeight="1" x14ac:dyDescent="0.35">
      <c r="A65" s="96"/>
      <c r="B65" s="92"/>
      <c r="C65" s="94"/>
      <c r="D65" s="94"/>
      <c r="E65" s="86"/>
      <c r="F65" s="86"/>
      <c r="G65" s="88"/>
    </row>
    <row r="66" spans="1:8" s="40" customFormat="1" ht="13" customHeight="1" x14ac:dyDescent="0.25">
      <c r="A66" s="26" t="s">
        <v>3</v>
      </c>
      <c r="B66" s="41">
        <f>'ΕΔΡΑ 011023 311223'!B85</f>
        <v>2064.83</v>
      </c>
      <c r="C66" s="25">
        <f>C7</f>
        <v>30</v>
      </c>
      <c r="D66" s="27"/>
      <c r="E66" s="28">
        <f>B66*C66/30</f>
        <v>2064.83</v>
      </c>
      <c r="F66" s="29" t="s">
        <v>4</v>
      </c>
      <c r="G66" s="30">
        <f>SUM(E66:E72)</f>
        <v>5014.9779166666658</v>
      </c>
    </row>
    <row r="67" spans="1:8" s="40" customFormat="1" ht="13" customHeight="1" x14ac:dyDescent="0.35">
      <c r="A67" s="26" t="s">
        <v>5</v>
      </c>
      <c r="B67" s="67">
        <f>ROUND(B66*22%,2)</f>
        <v>454.26</v>
      </c>
      <c r="C67" s="25"/>
      <c r="D67" s="25"/>
      <c r="E67" s="28">
        <f>B67*C7/30</f>
        <v>454.26</v>
      </c>
      <c r="F67" s="29" t="s">
        <v>6</v>
      </c>
      <c r="G67" s="30">
        <f>SUM(E74:E76)</f>
        <v>1270.74997244</v>
      </c>
    </row>
    <row r="68" spans="1:8" s="40" customFormat="1" ht="13" customHeight="1" x14ac:dyDescent="0.35">
      <c r="A68" s="26" t="s">
        <v>17</v>
      </c>
      <c r="B68" s="67">
        <f>ROUND((B66*17/24+100),2)</f>
        <v>1562.59</v>
      </c>
      <c r="C68" s="25"/>
      <c r="D68" s="44"/>
      <c r="E68" s="28">
        <f>(B66*17/24+100)*C7/30</f>
        <v>1562.5879166666666</v>
      </c>
      <c r="F68" s="29" t="s">
        <v>7</v>
      </c>
      <c r="G68" s="30">
        <f>G66-G67</f>
        <v>3744.2279442266658</v>
      </c>
    </row>
    <row r="69" spans="1:8" s="40" customFormat="1" ht="13" customHeight="1" x14ac:dyDescent="0.35">
      <c r="A69" s="26" t="s">
        <v>8</v>
      </c>
      <c r="B69" s="28">
        <f>ROUND(B66*5%,2)</f>
        <v>103.24</v>
      </c>
      <c r="C69" s="25"/>
      <c r="D69" s="25"/>
      <c r="E69" s="28">
        <f>B69*C7/30</f>
        <v>103.24</v>
      </c>
      <c r="F69" s="29"/>
      <c r="G69" s="30"/>
    </row>
    <row r="70" spans="1:8" s="40" customFormat="1" ht="13" customHeight="1" x14ac:dyDescent="0.35">
      <c r="A70" s="26" t="s">
        <v>25</v>
      </c>
      <c r="B70" s="28">
        <f>B66/173*0.94</f>
        <v>11.219307514450866</v>
      </c>
      <c r="C70" s="25"/>
      <c r="D70" s="25">
        <f>D12</f>
        <v>0</v>
      </c>
      <c r="E70" s="28">
        <f>B70*D70</f>
        <v>0</v>
      </c>
      <c r="F70" s="29"/>
      <c r="G70" s="57"/>
    </row>
    <row r="71" spans="1:8" ht="13" customHeight="1" x14ac:dyDescent="0.25">
      <c r="A71" s="26" t="s">
        <v>10</v>
      </c>
      <c r="B71" s="28">
        <f>ROUND(B66*5%,2)</f>
        <v>103.24</v>
      </c>
      <c r="C71" s="25"/>
      <c r="D71" s="25"/>
      <c r="E71" s="28">
        <f>B71*C7/30</f>
        <v>103.24</v>
      </c>
      <c r="F71" s="29"/>
      <c r="G71" s="57"/>
      <c r="H71" s="4"/>
    </row>
    <row r="72" spans="1:8" s="40" customFormat="1" ht="13" customHeight="1" x14ac:dyDescent="0.25">
      <c r="A72" s="32" t="s">
        <v>11</v>
      </c>
      <c r="B72" s="28">
        <f>ROUND((B66+B69+B71)*8/25,2)</f>
        <v>726.82</v>
      </c>
      <c r="C72" s="25"/>
      <c r="D72" s="27"/>
      <c r="E72" s="28">
        <f>B72*C7/30</f>
        <v>726.82</v>
      </c>
      <c r="F72" s="29"/>
      <c r="G72" s="57"/>
      <c r="H72" s="55"/>
    </row>
    <row r="73" spans="1:8" s="40" customFormat="1" ht="13" customHeight="1" x14ac:dyDescent="0.35">
      <c r="A73" s="26"/>
      <c r="B73" s="28"/>
      <c r="C73" s="25"/>
      <c r="D73" s="27"/>
      <c r="E73" s="28"/>
      <c r="F73" s="29"/>
      <c r="G73" s="57"/>
    </row>
    <row r="74" spans="1:8" s="40" customFormat="1" ht="13" customHeight="1" x14ac:dyDescent="0.35">
      <c r="A74" s="26" t="s">
        <v>12</v>
      </c>
      <c r="B74" s="28">
        <v>8</v>
      </c>
      <c r="C74" s="25"/>
      <c r="D74" s="27"/>
      <c r="E74" s="28">
        <f>B74*C7/C7</f>
        <v>8</v>
      </c>
      <c r="F74" s="29"/>
      <c r="G74" s="57"/>
    </row>
    <row r="75" spans="1:8" s="40" customFormat="1" ht="13" customHeight="1" x14ac:dyDescent="0.25">
      <c r="A75" s="32" t="s">
        <v>13</v>
      </c>
      <c r="B75" s="28">
        <f>ROUND((B66*169.04%)*17%+(0.35%*B66),2)</f>
        <v>600.59</v>
      </c>
      <c r="C75" s="25"/>
      <c r="D75" s="27"/>
      <c r="E75" s="28">
        <f>((B66*169.04%)*17%*C7/30+(0.35%*B66*C7/C7))</f>
        <v>600.59297243999993</v>
      </c>
      <c r="F75" s="29"/>
      <c r="G75" s="57"/>
    </row>
    <row r="76" spans="1:8" s="40" customFormat="1" ht="13" customHeight="1" thickBot="1" x14ac:dyDescent="0.4">
      <c r="A76" s="33" t="s">
        <v>14</v>
      </c>
      <c r="B76" s="34">
        <f>ROUND(SUM(E66:E72)-E75,2)</f>
        <v>4414.38</v>
      </c>
      <c r="C76" s="35">
        <v>15</v>
      </c>
      <c r="D76" s="36"/>
      <c r="E76" s="34">
        <f>B76*C76%</f>
        <v>662.15700000000004</v>
      </c>
      <c r="F76" s="37"/>
      <c r="G76" s="60"/>
    </row>
    <row r="77" spans="1:8" s="40" customFormat="1" ht="13" customHeight="1" thickBot="1" x14ac:dyDescent="0.4">
      <c r="B77" s="47"/>
      <c r="F77" s="49"/>
      <c r="G77" s="61"/>
    </row>
    <row r="78" spans="1:8" s="40" customFormat="1" ht="13" customHeight="1" x14ac:dyDescent="0.35">
      <c r="A78" s="95" t="s">
        <v>55</v>
      </c>
      <c r="B78" s="91" t="s">
        <v>0</v>
      </c>
      <c r="C78" s="93" t="s">
        <v>1</v>
      </c>
      <c r="D78" s="93" t="s">
        <v>2</v>
      </c>
      <c r="E78" s="85"/>
      <c r="F78" s="85"/>
      <c r="G78" s="87"/>
    </row>
    <row r="79" spans="1:8" s="40" customFormat="1" ht="27" customHeight="1" x14ac:dyDescent="0.35">
      <c r="A79" s="96"/>
      <c r="B79" s="92"/>
      <c r="C79" s="94"/>
      <c r="D79" s="94"/>
      <c r="E79" s="86"/>
      <c r="F79" s="86"/>
      <c r="G79" s="88"/>
    </row>
    <row r="80" spans="1:8" s="40" customFormat="1" ht="13.15" customHeight="1" x14ac:dyDescent="0.25">
      <c r="A80" s="26" t="s">
        <v>3</v>
      </c>
      <c r="B80" s="41">
        <f>'ΕΔΡΑ 011023 311223'!B104</f>
        <v>1623.1</v>
      </c>
      <c r="C80" s="25">
        <f>C94</f>
        <v>30</v>
      </c>
      <c r="D80" s="27"/>
      <c r="E80" s="28">
        <f>B80*C7/30</f>
        <v>1623.1</v>
      </c>
      <c r="F80" s="29" t="s">
        <v>4</v>
      </c>
      <c r="G80" s="30">
        <f>SUM(E80:E86)</f>
        <v>3984.9558333333334</v>
      </c>
    </row>
    <row r="81" spans="1:8" s="40" customFormat="1" ht="13.15" customHeight="1" x14ac:dyDescent="0.35">
      <c r="A81" s="26" t="s">
        <v>5</v>
      </c>
      <c r="B81" s="67">
        <f>ROUND(B80*22%,2)</f>
        <v>357.08</v>
      </c>
      <c r="C81" s="25"/>
      <c r="D81" s="25"/>
      <c r="E81" s="28">
        <f>B81*C7/30</f>
        <v>357.08</v>
      </c>
      <c r="F81" s="29" t="s">
        <v>6</v>
      </c>
      <c r="G81" s="30">
        <f>SUM(E88:E90)</f>
        <v>828.39285080000002</v>
      </c>
    </row>
    <row r="82" spans="1:8" s="40" customFormat="1" ht="13.15" customHeight="1" x14ac:dyDescent="0.35">
      <c r="A82" s="26" t="s">
        <v>17</v>
      </c>
      <c r="B82" s="67">
        <f>ROUND((B80*17/24+100),2)</f>
        <v>1249.7</v>
      </c>
      <c r="C82" s="25"/>
      <c r="D82" s="44"/>
      <c r="E82" s="28">
        <f>(B80*17/24+100)*C7/30</f>
        <v>1249.6958333333334</v>
      </c>
      <c r="F82" s="29" t="s">
        <v>7</v>
      </c>
      <c r="G82" s="30">
        <f>G80-G81</f>
        <v>3156.5629825333335</v>
      </c>
    </row>
    <row r="83" spans="1:8" s="40" customFormat="1" ht="13.15" customHeight="1" x14ac:dyDescent="0.35">
      <c r="A83" s="26" t="s">
        <v>25</v>
      </c>
      <c r="B83" s="28">
        <f>B80/173*0.94</f>
        <v>8.8191560693641602</v>
      </c>
      <c r="C83" s="25"/>
      <c r="D83" s="25">
        <f>D12</f>
        <v>0</v>
      </c>
      <c r="E83" s="28">
        <f>B83*D83</f>
        <v>0</v>
      </c>
      <c r="F83" s="29"/>
      <c r="G83" s="57"/>
    </row>
    <row r="84" spans="1:8" ht="13" customHeight="1" x14ac:dyDescent="0.25">
      <c r="A84" s="26" t="s">
        <v>8</v>
      </c>
      <c r="B84" s="28">
        <f>ROUND(B80*5%,2)</f>
        <v>81.16</v>
      </c>
      <c r="C84" s="25"/>
      <c r="D84" s="44"/>
      <c r="E84" s="28">
        <f>B84*C7/30</f>
        <v>81.16</v>
      </c>
      <c r="F84" s="29"/>
      <c r="G84" s="30"/>
      <c r="H84" s="4"/>
    </row>
    <row r="85" spans="1:8" s="40" customFormat="1" ht="13.15" customHeight="1" x14ac:dyDescent="0.35">
      <c r="A85" s="26" t="s">
        <v>10</v>
      </c>
      <c r="B85" s="28">
        <f>ROUND(B80*6%,2)</f>
        <v>97.39</v>
      </c>
      <c r="C85" s="25"/>
      <c r="D85" s="25"/>
      <c r="E85" s="28">
        <f>B85*C7/30</f>
        <v>97.39</v>
      </c>
      <c r="F85" s="29"/>
      <c r="G85" s="57"/>
    </row>
    <row r="86" spans="1:8" s="40" customFormat="1" ht="13.15" customHeight="1" x14ac:dyDescent="0.25">
      <c r="A86" s="32" t="s">
        <v>11</v>
      </c>
      <c r="B86" s="28">
        <f>ROUND((B80+B84+B85)*8/25,2)</f>
        <v>576.53</v>
      </c>
      <c r="C86" s="25"/>
      <c r="D86" s="27"/>
      <c r="E86" s="28">
        <f>ROUND((B80+B84+B85)*8/25,2)*C80/30</f>
        <v>576.53</v>
      </c>
      <c r="F86" s="29"/>
      <c r="G86" s="57"/>
    </row>
    <row r="87" spans="1:8" s="40" customFormat="1" ht="13.15" customHeight="1" x14ac:dyDescent="0.35">
      <c r="A87" s="26"/>
      <c r="B87" s="28"/>
      <c r="C87" s="25"/>
      <c r="D87" s="27"/>
      <c r="E87" s="28"/>
      <c r="F87" s="29"/>
      <c r="G87" s="57"/>
      <c r="H87" s="55"/>
    </row>
    <row r="88" spans="1:8" s="40" customFormat="1" ht="13.15" customHeight="1" x14ac:dyDescent="0.35">
      <c r="A88" s="26" t="s">
        <v>12</v>
      </c>
      <c r="B88" s="28">
        <v>5</v>
      </c>
      <c r="C88" s="25"/>
      <c r="D88" s="27"/>
      <c r="E88" s="28">
        <f>5*C7/C7</f>
        <v>5</v>
      </c>
      <c r="F88" s="29"/>
      <c r="G88" s="57"/>
    </row>
    <row r="89" spans="1:8" s="40" customFormat="1" ht="13.15" customHeight="1" x14ac:dyDescent="0.25">
      <c r="A89" s="32" t="s">
        <v>13</v>
      </c>
      <c r="B89" s="28">
        <f>ROUND((B80*169.04%)*17%+(0.35%*B80),2)</f>
        <v>472.11</v>
      </c>
      <c r="C89" s="25"/>
      <c r="D89" s="27"/>
      <c r="E89" s="28">
        <f>((B80*169.04%)*17%*C7/30+(0.35%*B80))*C7/C7</f>
        <v>472.10785079999999</v>
      </c>
      <c r="F89" s="29"/>
      <c r="G89" s="57"/>
    </row>
    <row r="90" spans="1:8" s="40" customFormat="1" ht="13.15" customHeight="1" thickBot="1" x14ac:dyDescent="0.4">
      <c r="A90" s="33" t="s">
        <v>14</v>
      </c>
      <c r="B90" s="34">
        <f>ROUND(SUM(E80:E86)-E89,2)</f>
        <v>3512.85</v>
      </c>
      <c r="C90" s="35">
        <v>10</v>
      </c>
      <c r="D90" s="36"/>
      <c r="E90" s="34">
        <f>B90*C90%</f>
        <v>351.28500000000003</v>
      </c>
      <c r="F90" s="37"/>
      <c r="G90" s="60"/>
    </row>
    <row r="91" spans="1:8" ht="13.15" customHeight="1" thickBot="1" x14ac:dyDescent="0.4">
      <c r="A91" s="40"/>
      <c r="B91" s="47"/>
      <c r="C91" s="40"/>
      <c r="D91" s="40"/>
      <c r="E91" s="40"/>
      <c r="F91" s="49"/>
      <c r="G91" s="61"/>
    </row>
    <row r="92" spans="1:8" ht="13.15" customHeight="1" x14ac:dyDescent="0.35">
      <c r="A92" s="95" t="s">
        <v>54</v>
      </c>
      <c r="B92" s="91" t="s">
        <v>0</v>
      </c>
      <c r="C92" s="93" t="s">
        <v>1</v>
      </c>
      <c r="D92" s="93" t="s">
        <v>2</v>
      </c>
      <c r="E92" s="85"/>
      <c r="F92" s="85"/>
      <c r="G92" s="87"/>
    </row>
    <row r="93" spans="1:8" ht="25" customHeight="1" x14ac:dyDescent="0.35">
      <c r="A93" s="96"/>
      <c r="B93" s="92"/>
      <c r="C93" s="94"/>
      <c r="D93" s="94"/>
      <c r="E93" s="86"/>
      <c r="F93" s="86"/>
      <c r="G93" s="88"/>
    </row>
    <row r="94" spans="1:8" ht="13.15" customHeight="1" x14ac:dyDescent="0.25">
      <c r="A94" s="26" t="s">
        <v>3</v>
      </c>
      <c r="B94" s="41">
        <f>'ΕΔΡΑ 011023 311223'!B123</f>
        <v>1524.38</v>
      </c>
      <c r="C94" s="25">
        <f>C7</f>
        <v>30</v>
      </c>
      <c r="D94" s="27"/>
      <c r="E94" s="28">
        <f>B94*C7/30</f>
        <v>1524.38</v>
      </c>
      <c r="F94" s="29" t="s">
        <v>4</v>
      </c>
      <c r="G94" s="30">
        <f>SUM(E94:E100)</f>
        <v>3748.6491666666666</v>
      </c>
    </row>
    <row r="95" spans="1:8" ht="13.15" customHeight="1" x14ac:dyDescent="0.35">
      <c r="A95" s="26" t="s">
        <v>5</v>
      </c>
      <c r="B95" s="67">
        <f>ROUND(B94*22%,2)</f>
        <v>335.36</v>
      </c>
      <c r="C95" s="25"/>
      <c r="D95" s="25"/>
      <c r="E95" s="28">
        <f>B95*C7/30</f>
        <v>335.36</v>
      </c>
      <c r="F95" s="29" t="s">
        <v>6</v>
      </c>
      <c r="G95" s="30">
        <f>SUM(E102:E104)</f>
        <v>778.91936184000008</v>
      </c>
    </row>
    <row r="96" spans="1:8" ht="13.15" customHeight="1" x14ac:dyDescent="0.35">
      <c r="A96" s="26" t="s">
        <v>17</v>
      </c>
      <c r="B96" s="67">
        <f>ROUND((B94*17/24+100),2)</f>
        <v>1179.77</v>
      </c>
      <c r="C96" s="25"/>
      <c r="D96" s="44"/>
      <c r="E96" s="28">
        <f>(B94*17/24+100)*C7/30</f>
        <v>1179.7691666666667</v>
      </c>
      <c r="F96" s="29" t="s">
        <v>7</v>
      </c>
      <c r="G96" s="30">
        <f>G94-G95</f>
        <v>2969.7298048266666</v>
      </c>
    </row>
    <row r="97" spans="1:7" ht="13.15" customHeight="1" x14ac:dyDescent="0.35">
      <c r="A97" s="26" t="s">
        <v>25</v>
      </c>
      <c r="B97" s="28">
        <f>B94/173*0.94</f>
        <v>8.2827583815028891</v>
      </c>
      <c r="C97" s="25"/>
      <c r="D97" s="25">
        <f>D12</f>
        <v>0</v>
      </c>
      <c r="E97" s="28">
        <f>B97*D97</f>
        <v>0</v>
      </c>
      <c r="F97" s="29"/>
      <c r="G97" s="57"/>
    </row>
    <row r="98" spans="1:7" ht="13.15" customHeight="1" x14ac:dyDescent="0.35">
      <c r="A98" s="26" t="s">
        <v>8</v>
      </c>
      <c r="B98" s="28">
        <f>ROUND(B94*5%,2)</f>
        <v>76.22</v>
      </c>
      <c r="C98" s="25"/>
      <c r="D98" s="44"/>
      <c r="E98" s="28">
        <f>B98*C7/30</f>
        <v>76.22</v>
      </c>
      <c r="F98" s="29"/>
      <c r="G98" s="30"/>
    </row>
    <row r="99" spans="1:7" ht="13.15" customHeight="1" x14ac:dyDescent="0.35">
      <c r="A99" s="26" t="s">
        <v>10</v>
      </c>
      <c r="B99" s="28">
        <f>ROUND(B94*6%,2)</f>
        <v>91.46</v>
      </c>
      <c r="C99" s="25"/>
      <c r="D99" s="25"/>
      <c r="E99" s="28">
        <f>B99*C7/30</f>
        <v>91.46</v>
      </c>
      <c r="F99" s="29"/>
      <c r="G99" s="57"/>
    </row>
    <row r="100" spans="1:7" ht="13.15" customHeight="1" x14ac:dyDescent="0.25">
      <c r="A100" s="32" t="s">
        <v>11</v>
      </c>
      <c r="B100" s="28">
        <f>ROUND((B94+B98+B99)*8/25,2)</f>
        <v>541.46</v>
      </c>
      <c r="C100" s="25"/>
      <c r="D100" s="27"/>
      <c r="E100" s="28">
        <f>B100*C7/30</f>
        <v>541.46</v>
      </c>
      <c r="F100" s="29"/>
      <c r="G100" s="57"/>
    </row>
    <row r="101" spans="1:7" ht="13.15" customHeight="1" x14ac:dyDescent="0.35">
      <c r="A101" s="26"/>
      <c r="B101" s="28"/>
      <c r="C101" s="25"/>
      <c r="D101" s="27"/>
      <c r="E101" s="28"/>
      <c r="F101" s="29"/>
      <c r="G101" s="57"/>
    </row>
    <row r="102" spans="1:7" ht="13.15" customHeight="1" x14ac:dyDescent="0.35">
      <c r="A102" s="26" t="s">
        <v>12</v>
      </c>
      <c r="B102" s="28">
        <v>5</v>
      </c>
      <c r="C102" s="25"/>
      <c r="D102" s="27"/>
      <c r="E102" s="28">
        <f>5*C7/C7</f>
        <v>5</v>
      </c>
      <c r="F102" s="29"/>
      <c r="G102" s="57"/>
    </row>
    <row r="103" spans="1:7" ht="13.15" customHeight="1" x14ac:dyDescent="0.25">
      <c r="A103" s="32" t="s">
        <v>13</v>
      </c>
      <c r="B103" s="28">
        <f>ROUND((B94*169.04%)*17%+(0.35%*B94),2)</f>
        <v>443.39</v>
      </c>
      <c r="C103" s="25"/>
      <c r="D103" s="27"/>
      <c r="E103" s="28">
        <f>((B94*169.04%)*17%*C7/30+(0.35%*B94))*C7/C7</f>
        <v>443.39336184000001</v>
      </c>
      <c r="F103" s="29"/>
      <c r="G103" s="57"/>
    </row>
    <row r="104" spans="1:7" ht="13.15" customHeight="1" thickBot="1" x14ac:dyDescent="0.4">
      <c r="A104" s="33" t="s">
        <v>14</v>
      </c>
      <c r="B104" s="34">
        <f>ROUND(SUM(E94:E100)-E103,2)</f>
        <v>3305.26</v>
      </c>
      <c r="C104" s="35">
        <v>10</v>
      </c>
      <c r="D104" s="36"/>
      <c r="E104" s="34">
        <f>B104*C104%</f>
        <v>330.52600000000007</v>
      </c>
      <c r="F104" s="37"/>
      <c r="G104" s="60"/>
    </row>
    <row r="105" spans="1:7" ht="13.15" customHeight="1" thickBot="1" x14ac:dyDescent="0.4">
      <c r="A105" s="40"/>
      <c r="B105" s="47"/>
      <c r="C105" s="48"/>
      <c r="D105" s="40"/>
      <c r="E105" s="47"/>
      <c r="F105" s="49"/>
      <c r="G105" s="61"/>
    </row>
    <row r="106" spans="1:7" ht="13.15" customHeight="1" x14ac:dyDescent="0.35">
      <c r="A106" s="95" t="s">
        <v>53</v>
      </c>
      <c r="B106" s="104" t="s">
        <v>0</v>
      </c>
      <c r="C106" s="106" t="s">
        <v>1</v>
      </c>
      <c r="D106" s="106" t="s">
        <v>2</v>
      </c>
      <c r="E106" s="85"/>
      <c r="F106" s="85"/>
      <c r="G106" s="87"/>
    </row>
    <row r="107" spans="1:7" ht="13.15" customHeight="1" x14ac:dyDescent="0.35">
      <c r="A107" s="96"/>
      <c r="B107" s="105"/>
      <c r="C107" s="107"/>
      <c r="D107" s="107"/>
      <c r="E107" s="86"/>
      <c r="F107" s="86"/>
      <c r="G107" s="88"/>
    </row>
    <row r="108" spans="1:7" ht="13.15" customHeight="1" x14ac:dyDescent="0.25">
      <c r="A108" s="26" t="s">
        <v>3</v>
      </c>
      <c r="B108" s="41">
        <f>'ΕΔΡΑ 011023 311223'!B142</f>
        <v>1507.07</v>
      </c>
      <c r="C108" s="25">
        <f>C22</f>
        <v>30</v>
      </c>
      <c r="D108" s="27"/>
      <c r="E108" s="28">
        <f>B108*C7/30</f>
        <v>1507.07</v>
      </c>
      <c r="F108" s="29" t="s">
        <v>4</v>
      </c>
      <c r="G108" s="30">
        <f>SUM(E108:E114)</f>
        <v>3707.2179166666665</v>
      </c>
    </row>
    <row r="109" spans="1:7" ht="13.15" customHeight="1" x14ac:dyDescent="0.35">
      <c r="A109" s="26" t="s">
        <v>5</v>
      </c>
      <c r="B109" s="67">
        <f>ROUND(B108*22%,2)</f>
        <v>331.56</v>
      </c>
      <c r="C109" s="25"/>
      <c r="D109" s="25"/>
      <c r="E109" s="28">
        <f>B109*C7/30</f>
        <v>331.56</v>
      </c>
      <c r="F109" s="29" t="s">
        <v>6</v>
      </c>
      <c r="G109" s="30">
        <f>SUM(E116:E118)</f>
        <v>770.24443675999999</v>
      </c>
    </row>
    <row r="110" spans="1:7" ht="13.15" customHeight="1" x14ac:dyDescent="0.35">
      <c r="A110" s="26" t="s">
        <v>17</v>
      </c>
      <c r="B110" s="67">
        <f>ROUND((B108*17/24+100),2)</f>
        <v>1167.51</v>
      </c>
      <c r="C110" s="25"/>
      <c r="D110" s="44"/>
      <c r="E110" s="28">
        <f>(B108*17/24+100)*C7/30</f>
        <v>1167.5079166666667</v>
      </c>
      <c r="F110" s="29" t="s">
        <v>7</v>
      </c>
      <c r="G110" s="30">
        <f>G108-G109</f>
        <v>2936.9734799066664</v>
      </c>
    </row>
    <row r="111" spans="1:7" ht="13.15" customHeight="1" x14ac:dyDescent="0.35">
      <c r="A111" s="26" t="s">
        <v>25</v>
      </c>
      <c r="B111" s="28">
        <f>B108/173*0.94</f>
        <v>8.1887040462427727</v>
      </c>
      <c r="C111" s="25"/>
      <c r="D111" s="25">
        <f>D12</f>
        <v>0</v>
      </c>
      <c r="E111" s="28">
        <f>B111*D111</f>
        <v>0</v>
      </c>
      <c r="F111" s="29"/>
      <c r="G111" s="57"/>
    </row>
    <row r="112" spans="1:7" ht="13.15" customHeight="1" x14ac:dyDescent="0.35">
      <c r="A112" s="26" t="s">
        <v>8</v>
      </c>
      <c r="B112" s="28">
        <f>ROUND(B108*5%,2)</f>
        <v>75.349999999999994</v>
      </c>
      <c r="C112" s="25"/>
      <c r="D112" s="44"/>
      <c r="E112" s="28">
        <f>B112*C7/30</f>
        <v>75.349999999999994</v>
      </c>
      <c r="F112" s="29"/>
      <c r="G112" s="30"/>
    </row>
    <row r="113" spans="1:7" ht="13.15" customHeight="1" x14ac:dyDescent="0.35">
      <c r="A113" s="26" t="s">
        <v>10</v>
      </c>
      <c r="B113" s="28">
        <f>ROUND(B108*6%,2)</f>
        <v>90.42</v>
      </c>
      <c r="C113" s="25"/>
      <c r="D113" s="25"/>
      <c r="E113" s="28">
        <f>B113*C7/30</f>
        <v>90.42</v>
      </c>
      <c r="F113" s="29"/>
      <c r="G113" s="57"/>
    </row>
    <row r="114" spans="1:7" ht="13.15" customHeight="1" x14ac:dyDescent="0.25">
      <c r="A114" s="32" t="s">
        <v>11</v>
      </c>
      <c r="B114" s="28">
        <f>ROUND((B108+B112+B113)*8/25,2)</f>
        <v>535.30999999999995</v>
      </c>
      <c r="C114" s="25"/>
      <c r="D114" s="27"/>
      <c r="E114" s="28">
        <f>B114*C7/30</f>
        <v>535.30999999999995</v>
      </c>
      <c r="F114" s="29"/>
      <c r="G114" s="57"/>
    </row>
    <row r="115" spans="1:7" ht="13.15" customHeight="1" x14ac:dyDescent="0.35">
      <c r="A115" s="26"/>
      <c r="B115" s="28"/>
      <c r="C115" s="25"/>
      <c r="D115" s="27"/>
      <c r="E115" s="28"/>
      <c r="F115" s="29"/>
      <c r="G115" s="57"/>
    </row>
    <row r="116" spans="1:7" ht="13.15" customHeight="1" x14ac:dyDescent="0.35">
      <c r="A116" s="26" t="s">
        <v>12</v>
      </c>
      <c r="B116" s="28">
        <v>5</v>
      </c>
      <c r="C116" s="25"/>
      <c r="D116" s="27"/>
      <c r="E116" s="28">
        <f>5*C7/C7</f>
        <v>5</v>
      </c>
      <c r="F116" s="29"/>
      <c r="G116" s="57"/>
    </row>
    <row r="117" spans="1:7" ht="13.15" customHeight="1" x14ac:dyDescent="0.25">
      <c r="A117" s="32" t="s">
        <v>13</v>
      </c>
      <c r="B117" s="28">
        <f>ROUND((B108*169.04%)*17%+(0.35%*B108),2)</f>
        <v>438.36</v>
      </c>
      <c r="C117" s="25"/>
      <c r="D117" s="27"/>
      <c r="E117" s="28">
        <f>((B108*169.04%)*17%*C7/30+(0.35%*B108))*C7/C7</f>
        <v>438.35843675999996</v>
      </c>
      <c r="F117" s="29"/>
      <c r="G117" s="57"/>
    </row>
    <row r="118" spans="1:7" ht="13.15" customHeight="1" thickBot="1" x14ac:dyDescent="0.4">
      <c r="A118" s="33" t="s">
        <v>14</v>
      </c>
      <c r="B118" s="34">
        <f>ROUND(SUM(E108:E114)-E117,2)</f>
        <v>3268.86</v>
      </c>
      <c r="C118" s="35">
        <f>C33</f>
        <v>10</v>
      </c>
      <c r="D118" s="36"/>
      <c r="E118" s="34">
        <f>B118*C118%</f>
        <v>326.88600000000002</v>
      </c>
      <c r="F118" s="37"/>
      <c r="G118" s="60"/>
    </row>
    <row r="119" spans="1:7" ht="13.15" customHeight="1" thickBot="1" x14ac:dyDescent="0.4">
      <c r="A119" s="40"/>
      <c r="B119" s="47"/>
      <c r="C119" s="40"/>
      <c r="D119" s="40"/>
      <c r="E119" s="40"/>
      <c r="F119" s="49"/>
      <c r="G119" s="61"/>
    </row>
    <row r="120" spans="1:7" ht="13.15" customHeight="1" x14ac:dyDescent="0.35">
      <c r="A120" s="89" t="s">
        <v>50</v>
      </c>
      <c r="B120" s="100" t="s">
        <v>0</v>
      </c>
      <c r="C120" s="102" t="s">
        <v>1</v>
      </c>
      <c r="D120" s="102" t="s">
        <v>2</v>
      </c>
      <c r="E120" s="85"/>
      <c r="F120" s="85"/>
      <c r="G120" s="87"/>
    </row>
    <row r="121" spans="1:7" ht="13.15" customHeight="1" x14ac:dyDescent="0.35">
      <c r="A121" s="90"/>
      <c r="B121" s="101"/>
      <c r="C121" s="103"/>
      <c r="D121" s="103"/>
      <c r="E121" s="86"/>
      <c r="F121" s="86"/>
      <c r="G121" s="88"/>
    </row>
    <row r="122" spans="1:7" ht="13.15" customHeight="1" x14ac:dyDescent="0.25">
      <c r="A122" s="26" t="s">
        <v>3</v>
      </c>
      <c r="B122" s="41">
        <f>'ΕΔΡΑ 011023 311223'!B161</f>
        <v>952.69</v>
      </c>
      <c r="C122" s="25">
        <f>C22</f>
        <v>30</v>
      </c>
      <c r="D122" s="27"/>
      <c r="E122" s="28">
        <f>B122*C7/30</f>
        <v>952.69</v>
      </c>
      <c r="F122" s="29" t="s">
        <v>4</v>
      </c>
      <c r="G122" s="30">
        <f>SUM(E122:E128)</f>
        <v>2380.2820833333335</v>
      </c>
    </row>
    <row r="123" spans="1:7" ht="13.15" customHeight="1" x14ac:dyDescent="0.35">
      <c r="A123" s="26" t="s">
        <v>5</v>
      </c>
      <c r="B123" s="67">
        <f>ROUND(B122*22%,2)</f>
        <v>209.59</v>
      </c>
      <c r="C123" s="25"/>
      <c r="D123" s="25"/>
      <c r="E123" s="28">
        <f>B123*C7/30</f>
        <v>209.59</v>
      </c>
      <c r="F123" s="29" t="s">
        <v>6</v>
      </c>
      <c r="G123" s="30">
        <f>SUM(E130:E132)</f>
        <v>492.42503491999997</v>
      </c>
    </row>
    <row r="124" spans="1:7" ht="13.15" customHeight="1" x14ac:dyDescent="0.35">
      <c r="A124" s="26" t="s">
        <v>17</v>
      </c>
      <c r="B124" s="67">
        <f>ROUND((B122*17/24+100),2)</f>
        <v>774.82</v>
      </c>
      <c r="C124" s="25"/>
      <c r="D124" s="44"/>
      <c r="E124" s="28">
        <f>(B122*17/24+100)*C7/30</f>
        <v>774.82208333333335</v>
      </c>
      <c r="F124" s="29" t="s">
        <v>7</v>
      </c>
      <c r="G124" s="30">
        <f>G122-G123</f>
        <v>1887.8570484133336</v>
      </c>
    </row>
    <row r="125" spans="1:7" ht="13.15" customHeight="1" x14ac:dyDescent="0.35">
      <c r="A125" s="26" t="s">
        <v>25</v>
      </c>
      <c r="B125" s="28">
        <f>B122/173*0.94</f>
        <v>5.1764658959537568</v>
      </c>
      <c r="C125" s="25"/>
      <c r="D125" s="25">
        <f>D12</f>
        <v>0</v>
      </c>
      <c r="E125" s="28">
        <f>B125*D125</f>
        <v>0</v>
      </c>
      <c r="F125" s="29"/>
      <c r="G125" s="57"/>
    </row>
    <row r="126" spans="1:7" ht="13.15" customHeight="1" x14ac:dyDescent="0.35">
      <c r="A126" s="26" t="s">
        <v>8</v>
      </c>
      <c r="B126" s="28">
        <f>ROUND(B122*5%,2)</f>
        <v>47.63</v>
      </c>
      <c r="C126" s="25"/>
      <c r="D126" s="44"/>
      <c r="E126" s="28">
        <f>B126*C7/30</f>
        <v>47.63</v>
      </c>
      <c r="F126" s="29"/>
      <c r="G126" s="30"/>
    </row>
    <row r="127" spans="1:7" ht="13.15" customHeight="1" x14ac:dyDescent="0.35">
      <c r="A127" s="26" t="s">
        <v>10</v>
      </c>
      <c r="B127" s="28">
        <f>ROUND(B122*6%,2)</f>
        <v>57.16</v>
      </c>
      <c r="C127" s="25"/>
      <c r="D127" s="25"/>
      <c r="E127" s="28">
        <f>B127*C7/30</f>
        <v>57.16</v>
      </c>
      <c r="F127" s="29"/>
      <c r="G127" s="57"/>
    </row>
    <row r="128" spans="1:7" ht="13.15" customHeight="1" x14ac:dyDescent="0.25">
      <c r="A128" s="32" t="s">
        <v>11</v>
      </c>
      <c r="B128" s="28">
        <f>ROUND((B122+B126+B127)*8/25,2)</f>
        <v>338.39</v>
      </c>
      <c r="C128" s="25"/>
      <c r="D128" s="27"/>
      <c r="E128" s="28">
        <f>B128*C7/30</f>
        <v>338.39</v>
      </c>
      <c r="F128" s="29"/>
      <c r="G128" s="57"/>
    </row>
    <row r="129" spans="1:7" ht="13.15" customHeight="1" x14ac:dyDescent="0.35">
      <c r="A129" s="26"/>
      <c r="B129" s="28"/>
      <c r="C129" s="25"/>
      <c r="D129" s="27"/>
      <c r="E129" s="28"/>
      <c r="F129" s="29"/>
      <c r="G129" s="57"/>
    </row>
    <row r="130" spans="1:7" ht="13.15" customHeight="1" x14ac:dyDescent="0.35">
      <c r="A130" s="26" t="s">
        <v>12</v>
      </c>
      <c r="B130" s="28">
        <v>5</v>
      </c>
      <c r="C130" s="25"/>
      <c r="D130" s="27"/>
      <c r="E130" s="28">
        <f>5*C7/C7</f>
        <v>5</v>
      </c>
      <c r="F130" s="29"/>
      <c r="G130" s="57"/>
    </row>
    <row r="131" spans="1:7" ht="13.15" customHeight="1" x14ac:dyDescent="0.25">
      <c r="A131" s="32" t="s">
        <v>13</v>
      </c>
      <c r="B131" s="28">
        <f>ROUND((B122*169.04%)*17%+(0.35%*B122),2)</f>
        <v>277.11</v>
      </c>
      <c r="C131" s="25"/>
      <c r="D131" s="27"/>
      <c r="E131" s="28">
        <f>((B122*169.04%)*17%*C7/30+(0.35%*B122))*C7/C7</f>
        <v>277.10703491999999</v>
      </c>
      <c r="F131" s="29"/>
      <c r="G131" s="57"/>
    </row>
    <row r="132" spans="1:7" ht="13.15" customHeight="1" thickBot="1" x14ac:dyDescent="0.4">
      <c r="A132" s="33" t="s">
        <v>14</v>
      </c>
      <c r="B132" s="34">
        <f>ROUND(SUM(E122:E128)-E131,2)</f>
        <v>2103.1799999999998</v>
      </c>
      <c r="C132" s="35">
        <v>10</v>
      </c>
      <c r="D132" s="36"/>
      <c r="E132" s="34">
        <f>B132*C132%</f>
        <v>210.31799999999998</v>
      </c>
      <c r="F132" s="37"/>
      <c r="G132" s="60"/>
    </row>
    <row r="133" spans="1:7" ht="13.15" customHeight="1" thickBot="1" x14ac:dyDescent="0.4">
      <c r="A133" s="40"/>
      <c r="B133" s="47"/>
      <c r="C133" s="40"/>
      <c r="D133" s="40"/>
      <c r="E133" s="40"/>
      <c r="F133" s="49"/>
      <c r="G133" s="61"/>
    </row>
    <row r="134" spans="1:7" ht="13.15" customHeight="1" x14ac:dyDescent="0.35">
      <c r="A134" s="89" t="s">
        <v>51</v>
      </c>
      <c r="B134" s="100" t="s">
        <v>0</v>
      </c>
      <c r="C134" s="102" t="s">
        <v>1</v>
      </c>
      <c r="D134" s="102" t="s">
        <v>2</v>
      </c>
      <c r="E134" s="85"/>
      <c r="F134" s="85"/>
      <c r="G134" s="87"/>
    </row>
    <row r="135" spans="1:7" ht="28.5" customHeight="1" x14ac:dyDescent="0.35">
      <c r="A135" s="90"/>
      <c r="B135" s="101"/>
      <c r="C135" s="103"/>
      <c r="D135" s="103"/>
      <c r="E135" s="86"/>
      <c r="F135" s="86"/>
      <c r="G135" s="88"/>
    </row>
    <row r="136" spans="1:7" ht="13.15" customHeight="1" x14ac:dyDescent="0.25">
      <c r="A136" s="26" t="s">
        <v>3</v>
      </c>
      <c r="B136" s="41">
        <f>'ΕΔΡΑ 011023 311223'!B180</f>
        <v>984.86</v>
      </c>
      <c r="C136" s="25">
        <f>C122</f>
        <v>30</v>
      </c>
      <c r="D136" s="27"/>
      <c r="E136" s="28">
        <f>B136*C7/30</f>
        <v>984.86</v>
      </c>
      <c r="F136" s="29" t="s">
        <v>4</v>
      </c>
      <c r="G136" s="30">
        <f>SUM(E136:E142)</f>
        <v>2457.2891666666669</v>
      </c>
    </row>
    <row r="137" spans="1:7" ht="13.15" customHeight="1" x14ac:dyDescent="0.35">
      <c r="A137" s="26" t="s">
        <v>5</v>
      </c>
      <c r="B137" s="67">
        <f>ROUND(B136*22%,2)</f>
        <v>216.67</v>
      </c>
      <c r="C137" s="25"/>
      <c r="D137" s="25"/>
      <c r="E137" s="28">
        <f>B137*C7/30</f>
        <v>216.67</v>
      </c>
      <c r="F137" s="29" t="s">
        <v>6</v>
      </c>
      <c r="G137" s="30">
        <f>SUM(E144:E146)</f>
        <v>508.54625848000001</v>
      </c>
    </row>
    <row r="138" spans="1:7" ht="13.15" customHeight="1" x14ac:dyDescent="0.35">
      <c r="A138" s="26" t="s">
        <v>17</v>
      </c>
      <c r="B138" s="67">
        <f>ROUND((B136*17/24+100),2)</f>
        <v>797.61</v>
      </c>
      <c r="C138" s="25"/>
      <c r="D138" s="44"/>
      <c r="E138" s="28">
        <f>(B136*17/24+100)*C7/30</f>
        <v>797.60916666666662</v>
      </c>
      <c r="F138" s="29" t="s">
        <v>7</v>
      </c>
      <c r="G138" s="30">
        <f>G136-G137</f>
        <v>1948.7429081866669</v>
      </c>
    </row>
    <row r="139" spans="1:7" ht="13.15" customHeight="1" x14ac:dyDescent="0.35">
      <c r="A139" s="26" t="s">
        <v>25</v>
      </c>
      <c r="B139" s="28">
        <f>B136/173*0.94</f>
        <v>5.3512624277456649</v>
      </c>
      <c r="C139" s="25"/>
      <c r="D139" s="25">
        <f>D12</f>
        <v>0</v>
      </c>
      <c r="E139" s="28">
        <f>B139*D139</f>
        <v>0</v>
      </c>
      <c r="F139" s="29"/>
      <c r="G139" s="57"/>
    </row>
    <row r="140" spans="1:7" ht="13.15" customHeight="1" x14ac:dyDescent="0.35">
      <c r="A140" s="26" t="s">
        <v>8</v>
      </c>
      <c r="B140" s="28">
        <f>ROUND(B136*5%,2)</f>
        <v>49.24</v>
      </c>
      <c r="C140" s="25"/>
      <c r="D140" s="44"/>
      <c r="E140" s="28">
        <f>B140*C7/30</f>
        <v>49.24</v>
      </c>
      <c r="F140" s="29"/>
      <c r="G140" s="30"/>
    </row>
    <row r="141" spans="1:7" ht="13.15" customHeight="1" x14ac:dyDescent="0.35">
      <c r="A141" s="26" t="s">
        <v>10</v>
      </c>
      <c r="B141" s="28">
        <f>ROUND(B136*6%,2)</f>
        <v>59.09</v>
      </c>
      <c r="C141" s="25"/>
      <c r="D141" s="25"/>
      <c r="E141" s="28">
        <f>B141*C7/30</f>
        <v>59.09</v>
      </c>
      <c r="F141" s="29"/>
      <c r="G141" s="57"/>
    </row>
    <row r="142" spans="1:7" ht="13.15" customHeight="1" x14ac:dyDescent="0.25">
      <c r="A142" s="32" t="s">
        <v>11</v>
      </c>
      <c r="B142" s="28">
        <f>ROUND((B136+B140+B141)*8/25,2)</f>
        <v>349.82</v>
      </c>
      <c r="C142" s="25"/>
      <c r="D142" s="27"/>
      <c r="E142" s="28">
        <f>B142*C7/30</f>
        <v>349.82</v>
      </c>
      <c r="F142" s="29"/>
      <c r="G142" s="57"/>
    </row>
    <row r="143" spans="1:7" ht="13.15" customHeight="1" x14ac:dyDescent="0.35">
      <c r="A143" s="26"/>
      <c r="B143" s="28"/>
      <c r="C143" s="25"/>
      <c r="D143" s="27"/>
      <c r="E143" s="28"/>
      <c r="F143" s="29"/>
      <c r="G143" s="57"/>
    </row>
    <row r="144" spans="1:7" ht="13.15" customHeight="1" x14ac:dyDescent="0.35">
      <c r="A144" s="26" t="s">
        <v>12</v>
      </c>
      <c r="B144" s="28">
        <v>5</v>
      </c>
      <c r="C144" s="25"/>
      <c r="D144" s="27"/>
      <c r="E144" s="28">
        <f>5*C7/C7</f>
        <v>5</v>
      </c>
      <c r="F144" s="29"/>
      <c r="G144" s="57"/>
    </row>
    <row r="145" spans="1:7" ht="13.15" customHeight="1" x14ac:dyDescent="0.25">
      <c r="A145" s="32" t="s">
        <v>13</v>
      </c>
      <c r="B145" s="28">
        <f>ROUND((B136*169.04%)*17%+(0.35%*B136),2)</f>
        <v>286.45999999999998</v>
      </c>
      <c r="C145" s="25"/>
      <c r="D145" s="27"/>
      <c r="E145" s="28">
        <f>((B136*169.04%)*17%*C7/30+(0.35%*B136))*C7/C7</f>
        <v>286.46425847999996</v>
      </c>
      <c r="F145" s="29"/>
      <c r="G145" s="57"/>
    </row>
    <row r="146" spans="1:7" ht="13.15" customHeight="1" thickBot="1" x14ac:dyDescent="0.4">
      <c r="A146" s="33" t="s">
        <v>14</v>
      </c>
      <c r="B146" s="34">
        <f>ROUND(SUM(E136:E142)-E145,2)</f>
        <v>2170.8200000000002</v>
      </c>
      <c r="C146" s="35">
        <v>10</v>
      </c>
      <c r="D146" s="36"/>
      <c r="E146" s="34">
        <f>B146*C146%</f>
        <v>217.08200000000002</v>
      </c>
      <c r="F146" s="37"/>
      <c r="G146" s="60"/>
    </row>
  </sheetData>
  <sheetProtection algorithmName="SHA-512" hashValue="N5vGrnbfJ5+CbW+p+IHXsG2it/KayYv+eFzF0PCD9Br1rbQjl5vUSzf8bGqlSiZyANDNYnMBFGu7wdfg4rgYjQ==" saltValue="JLYBBAu2m2Jgb0w33SVKWg==" spinCount="100000" sheet="1" selectLockedCells="1"/>
  <mergeCells count="74"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  <mergeCell ref="G5:G6"/>
    <mergeCell ref="A20:A21"/>
    <mergeCell ref="B20:B21"/>
    <mergeCell ref="C20:C21"/>
    <mergeCell ref="D20:D21"/>
    <mergeCell ref="E20:E21"/>
    <mergeCell ref="F20:F21"/>
    <mergeCell ref="G20:G21"/>
    <mergeCell ref="G35:G36"/>
    <mergeCell ref="A50:A51"/>
    <mergeCell ref="B50:B51"/>
    <mergeCell ref="C50:C51"/>
    <mergeCell ref="D50:D51"/>
    <mergeCell ref="E50:E51"/>
    <mergeCell ref="F50:F51"/>
    <mergeCell ref="G50:G51"/>
    <mergeCell ref="A35:A36"/>
    <mergeCell ref="B35:B36"/>
    <mergeCell ref="C35:C36"/>
    <mergeCell ref="D35:D36"/>
    <mergeCell ref="E35:E36"/>
    <mergeCell ref="F35:F36"/>
    <mergeCell ref="G64:G65"/>
    <mergeCell ref="A78:A79"/>
    <mergeCell ref="B78:B79"/>
    <mergeCell ref="C78:C79"/>
    <mergeCell ref="D78:D79"/>
    <mergeCell ref="E78:E79"/>
    <mergeCell ref="F78:F79"/>
    <mergeCell ref="G78:G79"/>
    <mergeCell ref="A64:A65"/>
    <mergeCell ref="B64:B65"/>
    <mergeCell ref="C64:C65"/>
    <mergeCell ref="D64:D65"/>
    <mergeCell ref="E64:E65"/>
    <mergeCell ref="F64:F65"/>
    <mergeCell ref="G92:G93"/>
    <mergeCell ref="A106:A107"/>
    <mergeCell ref="B106:B107"/>
    <mergeCell ref="C106:C107"/>
    <mergeCell ref="D106:D107"/>
    <mergeCell ref="E106:E107"/>
    <mergeCell ref="F106:F107"/>
    <mergeCell ref="G106:G107"/>
    <mergeCell ref="A92:A93"/>
    <mergeCell ref="B92:B93"/>
    <mergeCell ref="C92:C93"/>
    <mergeCell ref="D92:D93"/>
    <mergeCell ref="E92:E93"/>
    <mergeCell ref="F92:F93"/>
    <mergeCell ref="G120:G121"/>
    <mergeCell ref="A134:A135"/>
    <mergeCell ref="B134:B135"/>
    <mergeCell ref="C134:C135"/>
    <mergeCell ref="D134:D135"/>
    <mergeCell ref="E134:E135"/>
    <mergeCell ref="F134:F135"/>
    <mergeCell ref="G134:G135"/>
    <mergeCell ref="A120:A121"/>
    <mergeCell ref="B120:B121"/>
    <mergeCell ref="C120:C121"/>
    <mergeCell ref="D120:D121"/>
    <mergeCell ref="E120:E121"/>
    <mergeCell ref="F120:F121"/>
  </mergeCells>
  <pageMargins left="0.75" right="0.75" top="1" bottom="0.98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4</vt:i4>
      </vt:variant>
    </vt:vector>
  </HeadingPairs>
  <TitlesOfParts>
    <vt:vector size="8" baseType="lpstr">
      <vt:lpstr>ΕΔΡΑ 010123 300923</vt:lpstr>
      <vt:lpstr>ΕΔΡΑ 011023 311223</vt:lpstr>
      <vt:lpstr>ΒΑΣΗ 010123 300923</vt:lpstr>
      <vt:lpstr>ΒΑΣΗ 011023 311223</vt:lpstr>
      <vt:lpstr>'ΒΑΣΗ 010123 300923'!Print_Area</vt:lpstr>
      <vt:lpstr>'ΒΑΣΗ 011023 311223'!Print_Area</vt:lpstr>
      <vt:lpstr>'ΕΔΡΑ 010123 300923'!Print_Area</vt:lpstr>
      <vt:lpstr>'ΕΔΡΑ 011023 311223'!Print_Area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2023-03-28T08:26:02Z</dcterms:modified>
</cp:coreProperties>
</file>