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OneDrive\Υπολογιστής\ΜΙΣΘΟΔΟΣΙΑ 2026.27.28\"/>
    </mc:Choice>
  </mc:AlternateContent>
  <xr:revisionPtr revIDLastSave="0" documentId="13_ncr:1_{14C67110-62A4-4404-8864-96C21AD327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ΕΔΡΑ 1ΕΞ 26" sheetId="4" r:id="rId1"/>
    <sheet name="ΒΑΣΗ 1ΕΞ 26" sheetId="5" r:id="rId2"/>
    <sheet name="ΕΔΡΑ ΒΑΣΗ 1 ΕΞ 26 ΚΑΘΑΡΑ" sheetId="1" r:id="rId3"/>
  </sheets>
  <definedNames>
    <definedName name="_xlnm.Print_Area" localSheetId="1">'ΒΑΣΗ 1ΕΞ 26'!$A$40:$G$72</definedName>
    <definedName name="_xlnm.Print_Area" localSheetId="0">'ΕΔΡΑ 1ΕΞ 26'!$A$47:$G$84</definedName>
    <definedName name="year" localSheetId="1">#REF!</definedName>
    <definedName name="year" localSheetId="0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5" l="1"/>
  <c r="C196" i="4"/>
  <c r="E194" i="4"/>
  <c r="B53" i="4"/>
  <c r="E53" i="4" s="1"/>
  <c r="B34" i="4"/>
  <c r="B31" i="5" s="1"/>
  <c r="B64" i="5" s="1"/>
  <c r="E64" i="5" s="1"/>
  <c r="B15" i="4"/>
  <c r="B15" i="5" s="1"/>
  <c r="B47" i="5" s="1"/>
  <c r="E47" i="5" s="1"/>
  <c r="B181" i="4"/>
  <c r="E145" i="5"/>
  <c r="C132" i="5"/>
  <c r="E130" i="5"/>
  <c r="E115" i="5"/>
  <c r="E100" i="5"/>
  <c r="E85" i="5"/>
  <c r="E70" i="5"/>
  <c r="E53" i="5"/>
  <c r="A41" i="5"/>
  <c r="E37" i="5"/>
  <c r="B35" i="5"/>
  <c r="B68" i="5" s="1"/>
  <c r="E21" i="5"/>
  <c r="B19" i="5"/>
  <c r="B51" i="5" s="1"/>
  <c r="A19" i="5"/>
  <c r="A35" i="5" s="1"/>
  <c r="A51" i="5" s="1"/>
  <c r="A68" i="5" s="1"/>
  <c r="I12" i="5"/>
  <c r="I11" i="5"/>
  <c r="C177" i="4"/>
  <c r="E175" i="4"/>
  <c r="E156" i="4"/>
  <c r="E137" i="4"/>
  <c r="E118" i="4"/>
  <c r="E100" i="4"/>
  <c r="E82" i="4"/>
  <c r="B72" i="4"/>
  <c r="E62" i="4"/>
  <c r="B52" i="4"/>
  <c r="E43" i="4"/>
  <c r="A33" i="4"/>
  <c r="A52" i="4" s="1"/>
  <c r="A72" i="4" s="1"/>
  <c r="E24" i="4"/>
  <c r="M40" i="4"/>
  <c r="I11" i="4"/>
  <c r="I10" i="4"/>
  <c r="L9" i="4"/>
  <c r="B44" i="4" l="1"/>
  <c r="B25" i="4"/>
  <c r="E25" i="4" s="1"/>
  <c r="E15" i="4"/>
  <c r="B29" i="4"/>
  <c r="B27" i="5" s="1"/>
  <c r="B143" i="4"/>
  <c r="B145" i="4" s="1"/>
  <c r="E145" i="4" s="1"/>
  <c r="B10" i="4"/>
  <c r="B48" i="4" s="1"/>
  <c r="E63" i="4" s="1"/>
  <c r="B124" i="4"/>
  <c r="B135" i="4" s="1"/>
  <c r="E135" i="4" s="1"/>
  <c r="B192" i="4"/>
  <c r="E192" i="4" s="1"/>
  <c r="B184" i="4"/>
  <c r="E184" i="4" s="1"/>
  <c r="B186" i="4"/>
  <c r="E186" i="4" s="1"/>
  <c r="B151" i="5"/>
  <c r="B157" i="5" s="1"/>
  <c r="E157" i="5" s="1"/>
  <c r="B190" i="4"/>
  <c r="E190" i="4" s="1"/>
  <c r="B183" i="4"/>
  <c r="E183" i="4" s="1"/>
  <c r="E181" i="4"/>
  <c r="E195" i="4"/>
  <c r="B188" i="4"/>
  <c r="E188" i="4" s="1"/>
  <c r="B182" i="4"/>
  <c r="E182" i="4" s="1"/>
  <c r="B195" i="4"/>
  <c r="B105" i="4"/>
  <c r="B114" i="4" s="1"/>
  <c r="E114" i="4" s="1"/>
  <c r="B73" i="4"/>
  <c r="E73" i="4" s="1"/>
  <c r="E34" i="4"/>
  <c r="B87" i="4"/>
  <c r="B76" i="5" s="1"/>
  <c r="B162" i="4"/>
  <c r="E162" i="4" s="1"/>
  <c r="B187" i="4"/>
  <c r="E187" i="4" s="1"/>
  <c r="B189" i="4"/>
  <c r="E189" i="4" s="1"/>
  <c r="B191" i="4"/>
  <c r="E191" i="4" s="1"/>
  <c r="E15" i="5"/>
  <c r="E31" i="5"/>
  <c r="B38" i="5"/>
  <c r="E38" i="5" s="1"/>
  <c r="E44" i="4"/>
  <c r="B11" i="5"/>
  <c r="B17" i="4"/>
  <c r="E17" i="4" s="1"/>
  <c r="B43" i="5"/>
  <c r="B60" i="4"/>
  <c r="E60" i="4" s="1"/>
  <c r="B56" i="4"/>
  <c r="E56" i="4" s="1"/>
  <c r="B63" i="4"/>
  <c r="B18" i="4"/>
  <c r="E18" i="4" s="1"/>
  <c r="E29" i="4"/>
  <c r="B94" i="4"/>
  <c r="E94" i="4" s="1"/>
  <c r="B13" i="4"/>
  <c r="E13" i="4" s="1"/>
  <c r="B20" i="4"/>
  <c r="E20" i="4" s="1"/>
  <c r="B59" i="4"/>
  <c r="E59" i="4" s="1"/>
  <c r="B121" i="5"/>
  <c r="B152" i="4"/>
  <c r="E152" i="4" s="1"/>
  <c r="B150" i="4"/>
  <c r="E150" i="4" s="1"/>
  <c r="E143" i="4"/>
  <c r="B149" i="4"/>
  <c r="E149" i="4" s="1"/>
  <c r="B157" i="4"/>
  <c r="B153" i="4"/>
  <c r="E153" i="4" s="1"/>
  <c r="B55" i="4" l="1"/>
  <c r="E55" i="4" s="1"/>
  <c r="B51" i="4"/>
  <c r="E51" i="4" s="1"/>
  <c r="B49" i="4"/>
  <c r="E49" i="4" s="1"/>
  <c r="E10" i="4"/>
  <c r="B19" i="4"/>
  <c r="E19" i="4" s="1"/>
  <c r="B57" i="4"/>
  <c r="E57" i="4" s="1"/>
  <c r="B50" i="4"/>
  <c r="E50" i="4" s="1"/>
  <c r="B58" i="4"/>
  <c r="E58" i="4" s="1"/>
  <c r="B11" i="4"/>
  <c r="E11" i="4" s="1"/>
  <c r="B38" i="4"/>
  <c r="E38" i="4" s="1"/>
  <c r="B35" i="4"/>
  <c r="E35" i="4" s="1"/>
  <c r="B169" i="4"/>
  <c r="E169" i="4" s="1"/>
  <c r="B32" i="4"/>
  <c r="E32" i="4" s="1"/>
  <c r="B37" i="4"/>
  <c r="E37" i="4" s="1"/>
  <c r="B176" i="4"/>
  <c r="B130" i="4"/>
  <c r="E130" i="4" s="1"/>
  <c r="B30" i="4"/>
  <c r="E30" i="4" s="1"/>
  <c r="B40" i="4"/>
  <c r="E40" i="4" s="1"/>
  <c r="B131" i="4"/>
  <c r="E131" i="4" s="1"/>
  <c r="B39" i="4"/>
  <c r="E39" i="4" s="1"/>
  <c r="B31" i="4"/>
  <c r="E31" i="4" s="1"/>
  <c r="B36" i="4"/>
  <c r="E36" i="4" s="1"/>
  <c r="B167" i="4"/>
  <c r="E167" i="4" s="1"/>
  <c r="B22" i="5"/>
  <c r="E22" i="5" s="1"/>
  <c r="B136" i="5"/>
  <c r="B140" i="5" s="1"/>
  <c r="E140" i="5" s="1"/>
  <c r="B173" i="4"/>
  <c r="E173" i="4" s="1"/>
  <c r="B165" i="4"/>
  <c r="E165" i="4" s="1"/>
  <c r="B171" i="4"/>
  <c r="E171" i="4" s="1"/>
  <c r="B96" i="4"/>
  <c r="E96" i="4" s="1"/>
  <c r="B12" i="4"/>
  <c r="E12" i="4" s="1"/>
  <c r="B22" i="4"/>
  <c r="E22" i="4" s="1"/>
  <c r="B113" i="4"/>
  <c r="E113" i="4" s="1"/>
  <c r="E48" i="4"/>
  <c r="B93" i="4"/>
  <c r="E93" i="4" s="1"/>
  <c r="B54" i="4"/>
  <c r="E54" i="4" s="1"/>
  <c r="B16" i="4"/>
  <c r="E16" i="4" s="1"/>
  <c r="B21" i="4"/>
  <c r="E21" i="4" s="1"/>
  <c r="B155" i="5"/>
  <c r="E155" i="5" s="1"/>
  <c r="B161" i="5"/>
  <c r="B90" i="4"/>
  <c r="E90" i="4" s="1"/>
  <c r="E101" i="4"/>
  <c r="B95" i="4"/>
  <c r="E95" i="4" s="1"/>
  <c r="B106" i="5"/>
  <c r="B112" i="5" s="1"/>
  <c r="E112" i="5" s="1"/>
  <c r="E87" i="4"/>
  <c r="B89" i="4"/>
  <c r="E89" i="4" s="1"/>
  <c r="B97" i="4"/>
  <c r="E97" i="4" s="1"/>
  <c r="B154" i="5"/>
  <c r="E154" i="5" s="1"/>
  <c r="B92" i="4"/>
  <c r="E92" i="4" s="1"/>
  <c r="B101" i="4"/>
  <c r="B98" i="4"/>
  <c r="E98" i="4" s="1"/>
  <c r="B88" i="4"/>
  <c r="E88" i="4" s="1"/>
  <c r="B115" i="4"/>
  <c r="E115" i="4" s="1"/>
  <c r="B110" i="4"/>
  <c r="E110" i="4" s="1"/>
  <c r="E124" i="4"/>
  <c r="B133" i="4"/>
  <c r="E133" i="4" s="1"/>
  <c r="B119" i="4"/>
  <c r="B106" i="4"/>
  <c r="E106" i="4" s="1"/>
  <c r="B116" i="4"/>
  <c r="E116" i="4" s="1"/>
  <c r="E153" i="5"/>
  <c r="E161" i="5"/>
  <c r="E151" i="5"/>
  <c r="B154" i="4"/>
  <c r="E154" i="4" s="1"/>
  <c r="B111" i="4"/>
  <c r="E111" i="4" s="1"/>
  <c r="E119" i="4"/>
  <c r="B152" i="5"/>
  <c r="E152" i="5" s="1"/>
  <c r="B163" i="4"/>
  <c r="E163" i="4" s="1"/>
  <c r="E176" i="4"/>
  <c r="B168" i="4"/>
  <c r="E168" i="4" s="1"/>
  <c r="B164" i="4"/>
  <c r="E164" i="4" s="1"/>
  <c r="B170" i="4"/>
  <c r="E170" i="4" s="1"/>
  <c r="B172" i="4"/>
  <c r="E172" i="4" s="1"/>
  <c r="B126" i="4"/>
  <c r="E126" i="4" s="1"/>
  <c r="B138" i="4"/>
  <c r="B134" i="4"/>
  <c r="E134" i="4" s="1"/>
  <c r="B144" i="4"/>
  <c r="E144" i="4" s="1"/>
  <c r="B146" i="4"/>
  <c r="B125" i="4"/>
  <c r="E125" i="4" s="1"/>
  <c r="B127" i="4"/>
  <c r="E127" i="4" s="1"/>
  <c r="B108" i="4"/>
  <c r="E108" i="4" s="1"/>
  <c r="B151" i="4"/>
  <c r="E151" i="4" s="1"/>
  <c r="B148" i="4"/>
  <c r="E148" i="4" s="1"/>
  <c r="E157" i="4"/>
  <c r="B132" i="4"/>
  <c r="E132" i="4" s="1"/>
  <c r="B129" i="4"/>
  <c r="E129" i="4" s="1"/>
  <c r="E138" i="4"/>
  <c r="E105" i="4"/>
  <c r="B107" i="4"/>
  <c r="E107" i="4" s="1"/>
  <c r="B112" i="4"/>
  <c r="E112" i="4" s="1"/>
  <c r="B91" i="5"/>
  <c r="B101" i="5" s="1"/>
  <c r="B185" i="4"/>
  <c r="E185" i="4" s="1"/>
  <c r="G181" i="4" s="1"/>
  <c r="B153" i="5"/>
  <c r="B156" i="5"/>
  <c r="E156" i="5" s="1"/>
  <c r="B68" i="4"/>
  <c r="B41" i="4"/>
  <c r="E41" i="4" s="1"/>
  <c r="B45" i="5"/>
  <c r="B50" i="5"/>
  <c r="E50" i="5" s="1"/>
  <c r="B48" i="5"/>
  <c r="E48" i="5" s="1"/>
  <c r="B46" i="5"/>
  <c r="E46" i="5" s="1"/>
  <c r="E43" i="5"/>
  <c r="B54" i="5"/>
  <c r="E54" i="5" s="1"/>
  <c r="B49" i="5"/>
  <c r="E49" i="5" s="1"/>
  <c r="E45" i="5"/>
  <c r="B44" i="5"/>
  <c r="E44" i="5" s="1"/>
  <c r="B131" i="5"/>
  <c r="B127" i="5"/>
  <c r="E127" i="5" s="1"/>
  <c r="B125" i="5"/>
  <c r="E125" i="5" s="1"/>
  <c r="E123" i="5"/>
  <c r="B122" i="5"/>
  <c r="E122" i="5" s="1"/>
  <c r="B123" i="5"/>
  <c r="E131" i="5"/>
  <c r="B126" i="5"/>
  <c r="E126" i="5" s="1"/>
  <c r="B124" i="5"/>
  <c r="E124" i="5" s="1"/>
  <c r="E121" i="5"/>
  <c r="B142" i="5"/>
  <c r="E142" i="5" s="1"/>
  <c r="B138" i="5"/>
  <c r="E136" i="5"/>
  <c r="B86" i="5"/>
  <c r="B82" i="5"/>
  <c r="E82" i="5" s="1"/>
  <c r="B80" i="5"/>
  <c r="E80" i="5" s="1"/>
  <c r="E78" i="5"/>
  <c r="B77" i="5"/>
  <c r="E77" i="5" s="1"/>
  <c r="B78" i="5"/>
  <c r="E86" i="5"/>
  <c r="B81" i="5"/>
  <c r="E81" i="5" s="1"/>
  <c r="B79" i="5"/>
  <c r="E79" i="5" s="1"/>
  <c r="E76" i="5"/>
  <c r="B16" i="5"/>
  <c r="E16" i="5" s="1"/>
  <c r="B17" i="5"/>
  <c r="E17" i="5" s="1"/>
  <c r="E13" i="5"/>
  <c r="B14" i="5"/>
  <c r="E14" i="5" s="1"/>
  <c r="E11" i="5"/>
  <c r="B13" i="5"/>
  <c r="B18" i="5"/>
  <c r="E18" i="5" s="1"/>
  <c r="B12" i="5"/>
  <c r="E12" i="5" s="1"/>
  <c r="E52" i="4"/>
  <c r="B29" i="5"/>
  <c r="B34" i="5"/>
  <c r="E34" i="5" s="1"/>
  <c r="B32" i="5"/>
  <c r="E32" i="5" s="1"/>
  <c r="B30" i="5"/>
  <c r="E30" i="5" s="1"/>
  <c r="E27" i="5"/>
  <c r="B28" i="5"/>
  <c r="E28" i="5" s="1"/>
  <c r="B33" i="5"/>
  <c r="E33" i="5" s="1"/>
  <c r="E29" i="5"/>
  <c r="B109" i="5" l="1"/>
  <c r="E109" i="5" s="1"/>
  <c r="B139" i="5"/>
  <c r="E139" i="5" s="1"/>
  <c r="B137" i="5"/>
  <c r="E137" i="5" s="1"/>
  <c r="B166" i="4"/>
  <c r="E166" i="4" s="1"/>
  <c r="G162" i="4" s="1"/>
  <c r="B141" i="5"/>
  <c r="E141" i="5" s="1"/>
  <c r="E138" i="5"/>
  <c r="E33" i="4"/>
  <c r="B146" i="5"/>
  <c r="E146" i="5"/>
  <c r="B91" i="4"/>
  <c r="E91" i="4" s="1"/>
  <c r="B107" i="5"/>
  <c r="E107" i="5" s="1"/>
  <c r="G48" i="4"/>
  <c r="B116" i="5"/>
  <c r="B109" i="4"/>
  <c r="E109" i="4" s="1"/>
  <c r="G105" i="4" s="1"/>
  <c r="E14" i="4"/>
  <c r="B26" i="4" s="1"/>
  <c r="E26" i="4" s="1"/>
  <c r="G11" i="4" s="1"/>
  <c r="B196" i="4"/>
  <c r="E196" i="4" s="1"/>
  <c r="G182" i="4" s="1"/>
  <c r="B96" i="5"/>
  <c r="E96" i="5" s="1"/>
  <c r="E93" i="5"/>
  <c r="B102" i="4"/>
  <c r="E102" i="4" s="1"/>
  <c r="G88" i="4" s="1"/>
  <c r="B111" i="5"/>
  <c r="E111" i="5" s="1"/>
  <c r="E108" i="5"/>
  <c r="E116" i="5"/>
  <c r="B110" i="5"/>
  <c r="E110" i="5" s="1"/>
  <c r="E106" i="5"/>
  <c r="B108" i="5"/>
  <c r="B158" i="5"/>
  <c r="E158" i="5" s="1"/>
  <c r="G151" i="5" s="1"/>
  <c r="E91" i="5"/>
  <c r="B97" i="5"/>
  <c r="E97" i="5" s="1"/>
  <c r="B83" i="4"/>
  <c r="B77" i="4"/>
  <c r="E77" i="4" s="1"/>
  <c r="B69" i="4"/>
  <c r="E69" i="4" s="1"/>
  <c r="B75" i="4"/>
  <c r="E75" i="4" s="1"/>
  <c r="B71" i="4"/>
  <c r="E71" i="4" s="1"/>
  <c r="B60" i="5"/>
  <c r="E83" i="4"/>
  <c r="B78" i="4"/>
  <c r="E78" i="4" s="1"/>
  <c r="B70" i="4"/>
  <c r="E70" i="4" s="1"/>
  <c r="B80" i="4"/>
  <c r="E80" i="4" s="1"/>
  <c r="B76" i="4"/>
  <c r="E76" i="4" s="1"/>
  <c r="E68" i="4"/>
  <c r="B79" i="4"/>
  <c r="E79" i="4" s="1"/>
  <c r="B74" i="4"/>
  <c r="E74" i="4" s="1"/>
  <c r="E101" i="5"/>
  <c r="B95" i="5"/>
  <c r="E95" i="5" s="1"/>
  <c r="E146" i="4"/>
  <c r="B147" i="4"/>
  <c r="E147" i="4" s="1"/>
  <c r="B93" i="5"/>
  <c r="B94" i="5"/>
  <c r="E94" i="5" s="1"/>
  <c r="B92" i="5"/>
  <c r="E92" i="5" s="1"/>
  <c r="G183" i="4"/>
  <c r="L19" i="4" s="1"/>
  <c r="B128" i="4"/>
  <c r="E128" i="4" s="1"/>
  <c r="G124" i="4" s="1"/>
  <c r="G87" i="4"/>
  <c r="B64" i="4"/>
  <c r="E64" i="4" s="1"/>
  <c r="G49" i="4" s="1"/>
  <c r="B128" i="5"/>
  <c r="E128" i="5" s="1"/>
  <c r="B132" i="5" s="1"/>
  <c r="E132" i="5" s="1"/>
  <c r="G122" i="5" s="1"/>
  <c r="E19" i="5"/>
  <c r="G11" i="5" s="1"/>
  <c r="E51" i="5"/>
  <c r="G43" i="5" s="1"/>
  <c r="B83" i="5"/>
  <c r="E83" i="5" s="1"/>
  <c r="G76" i="5" s="1"/>
  <c r="E35" i="5"/>
  <c r="G27" i="5" s="1"/>
  <c r="B45" i="4" l="1"/>
  <c r="E45" i="4" s="1"/>
  <c r="G30" i="4" s="1"/>
  <c r="G29" i="4"/>
  <c r="B120" i="4"/>
  <c r="E120" i="4" s="1"/>
  <c r="G106" i="4" s="1"/>
  <c r="B177" i="4"/>
  <c r="E177" i="4" s="1"/>
  <c r="G163" i="4" s="1"/>
  <c r="G107" i="4"/>
  <c r="L15" i="4" s="1"/>
  <c r="B143" i="5"/>
  <c r="E143" i="5" s="1"/>
  <c r="B147" i="5" s="1"/>
  <c r="E147" i="5" s="1"/>
  <c r="G137" i="5" s="1"/>
  <c r="E98" i="5"/>
  <c r="B102" i="5" s="1"/>
  <c r="E102" i="5" s="1"/>
  <c r="G92" i="5" s="1"/>
  <c r="G50" i="4"/>
  <c r="L12" i="4" s="1"/>
  <c r="G10" i="4"/>
  <c r="G12" i="4" s="1"/>
  <c r="L10" i="4" s="1"/>
  <c r="G89" i="4"/>
  <c r="L14" i="4" s="1"/>
  <c r="G164" i="4"/>
  <c r="L18" i="4" s="1"/>
  <c r="B113" i="5"/>
  <c r="E113" i="5" s="1"/>
  <c r="G106" i="5" s="1"/>
  <c r="B98" i="5"/>
  <c r="B162" i="5"/>
  <c r="E162" i="5" s="1"/>
  <c r="G152" i="5" s="1"/>
  <c r="G153" i="5" s="1"/>
  <c r="J20" i="5" s="1"/>
  <c r="E72" i="4"/>
  <c r="G68" i="4" s="1"/>
  <c r="B139" i="4"/>
  <c r="E139" i="4" s="1"/>
  <c r="G125" i="4" s="1"/>
  <c r="G126" i="4" s="1"/>
  <c r="L16" i="4" s="1"/>
  <c r="B158" i="4"/>
  <c r="E158" i="4" s="1"/>
  <c r="G144" i="4" s="1"/>
  <c r="G143" i="4"/>
  <c r="B71" i="5"/>
  <c r="E71" i="5" s="1"/>
  <c r="B62" i="5"/>
  <c r="E60" i="5"/>
  <c r="B66" i="5"/>
  <c r="E66" i="5" s="1"/>
  <c r="E62" i="5"/>
  <c r="B65" i="5"/>
  <c r="E65" i="5" s="1"/>
  <c r="B63" i="5"/>
  <c r="E63" i="5" s="1"/>
  <c r="B67" i="5"/>
  <c r="E67" i="5" s="1"/>
  <c r="B61" i="5"/>
  <c r="E61" i="5" s="1"/>
  <c r="B87" i="5"/>
  <c r="E87" i="5" s="1"/>
  <c r="G77" i="5" s="1"/>
  <c r="G78" i="5" s="1"/>
  <c r="J15" i="5" s="1"/>
  <c r="G121" i="5"/>
  <c r="G123" i="5" s="1"/>
  <c r="J18" i="5" s="1"/>
  <c r="B55" i="5"/>
  <c r="E55" i="5" s="1"/>
  <c r="G44" i="5" s="1"/>
  <c r="G45" i="5" s="1"/>
  <c r="J13" i="5" s="1"/>
  <c r="B39" i="5"/>
  <c r="E39" i="5" s="1"/>
  <c r="G28" i="5" s="1"/>
  <c r="G29" i="5" s="1"/>
  <c r="J12" i="5" s="1"/>
  <c r="B23" i="5"/>
  <c r="E23" i="5" s="1"/>
  <c r="G12" i="5" s="1"/>
  <c r="G13" i="5" s="1"/>
  <c r="J11" i="5" s="1"/>
  <c r="G31" i="4" l="1"/>
  <c r="L11" i="4" s="1"/>
  <c r="G91" i="5"/>
  <c r="B117" i="5"/>
  <c r="E117" i="5" s="1"/>
  <c r="G107" i="5" s="1"/>
  <c r="G108" i="5" s="1"/>
  <c r="J17" i="5" s="1"/>
  <c r="G136" i="5"/>
  <c r="G138" i="5" s="1"/>
  <c r="J19" i="5" s="1"/>
  <c r="G93" i="5"/>
  <c r="J16" i="5" s="1"/>
  <c r="B84" i="4"/>
  <c r="E84" i="4" s="1"/>
  <c r="G69" i="4" s="1"/>
  <c r="G70" i="4" s="1"/>
  <c r="L13" i="4" s="1"/>
  <c r="E68" i="5"/>
  <c r="G60" i="5" s="1"/>
  <c r="G145" i="4"/>
  <c r="L17" i="4" s="1"/>
  <c r="B72" i="5" l="1"/>
  <c r="E72" i="5" s="1"/>
  <c r="G61" i="5" s="1"/>
  <c r="G62" i="5" s="1"/>
  <c r="J14" i="5" s="1"/>
</calcChain>
</file>

<file path=xl/sharedStrings.xml><?xml version="1.0" encoding="utf-8"?>
<sst xmlns="http://schemas.openxmlformats.org/spreadsheetml/2006/main" count="507" uniqueCount="78">
  <si>
    <t>ΣΥΜΠΛΗΡΩΝΕΙΣ ΜΟΝΟ ΤΑ ΚΙΤΡΙΝΑ ΚΕΛΙΑ ΤΑ ΥΠΟΛΟΙΠΑ ΚΕΛΙΑ ΕΊΝΑΙ ΚΛΕΙΔΩΜΕΝΑ</t>
  </si>
  <si>
    <t>ΠΗΓΑΙΝΕΙΣ ΠΡΟΣ ΤΑ ΚΑΤΩ ΚΑΙ ΒΡΙΣΚΕΙΣ ΤΗΝ ΕΙΔΙΚΟΤΗΤΑ ΣΟΥ ΒΑΣΗ ΣΥΝΘΕΣΗΣ</t>
  </si>
  <si>
    <t>ΜΗΝΙΑΙΕΣ ΑΠΟΔΟΧΕΣ</t>
  </si>
  <si>
    <t>ΗΜΕΡΕΣ</t>
  </si>
  <si>
    <t>ΩΡΕΣ / ΑΡΓΙΕΣ</t>
  </si>
  <si>
    <t>ΜΙΣΘΟΣ ΣΥΜΒΑΣΗΣ</t>
  </si>
  <si>
    <t>ΜΙΚΤΕΣ ΑΠΟΔΟΧΕΣ</t>
  </si>
  <si>
    <t>ΕΙΔΙΚΟΤΗΤΑ ΝΑΥΤΟΛΟΓΗΣΗΣ</t>
  </si>
  <si>
    <t>ΕΠΙΔΟΜΑ ΚΥΡΙΑΚΩΝ</t>
  </si>
  <si>
    <t>ΚΡΑΤΗΣΕΙΣ</t>
  </si>
  <si>
    <t>ΠΡΟΣΑΥΞΗΣΗ ΓΙΑ ΝΥΧΤΕΡΙΝΑ</t>
  </si>
  <si>
    <t>ΚΑΘΑΡΕΣ ΑΠΟΔΟΧΕΣ</t>
  </si>
  <si>
    <t>ΚΥΒΕΡΝΗΤΗΣ</t>
  </si>
  <si>
    <t>ΥΠΕΡΩΡΙΑ ΕΠΙΦΥΛΑΚΩΝ</t>
  </si>
  <si>
    <t>ΥΠΕΡΩΡΙΑ ΚΑΘΗΜΕΡΙΝΩΝ</t>
  </si>
  <si>
    <t xml:space="preserve">ΥΠΕΡΩΡΙΑ ΑΡΓΙΩΝ </t>
  </si>
  <si>
    <t>ΑΝΘΥΠΟΠΛΟΙΑΡΧΟΣ / Γ ΜΗΧΑΝΙΚΟΣ</t>
  </si>
  <si>
    <t>ΠΛΗΡΩΜΗ ΡΕΠΟ</t>
  </si>
  <si>
    <t>ΥΦΙΣΤΑΜΕΝΟΣ ΜΗΧ/ΚΟΣ / ΜΗΧΑΝΟΔΗΓΟΣ Α / ΝΑΥΚΛΗΡΟΣ</t>
  </si>
  <si>
    <t>ΕΠΙΔΟΜΑ ΑΡΓΙΩΝ</t>
  </si>
  <si>
    <t>ΛΙΠΑΝΤΗΣ / ΜΗΧΑΝΟΔΗΓΟΣ Β</t>
  </si>
  <si>
    <t>ΕΠΙΔΟΜΑ ΕΞΕΙΔΙΚΕΥΣΗΣ</t>
  </si>
  <si>
    <t>ΝΑΥΤΗΣ</t>
  </si>
  <si>
    <t>ΕΠΙΔΟΜΑ ISM</t>
  </si>
  <si>
    <t>ΝΑΥΤΟΠΑΙΣ</t>
  </si>
  <si>
    <t>ΩΡΕΣ ΤΑΞΙΔΙΟΥ</t>
  </si>
  <si>
    <t xml:space="preserve">ΕΠΙΔΟΜΑ ΤΡΟΦΟΔΟΣΙΑ </t>
  </si>
  <si>
    <t>ΣΩΜΑΤΕΙΟ</t>
  </si>
  <si>
    <t>ΣΥΝΟΛΟ ΑΣΦ/ΩΝ ΤΑΜΕΙΩΝ</t>
  </si>
  <si>
    <t>ΦΟΡΟΣ</t>
  </si>
  <si>
    <t>ΕΠΙΔΟΜΑ ΑΔΕΙΑΣ ΤΡΟΦ/ΑΣ</t>
  </si>
  <si>
    <t xml:space="preserve"> ΝΑΥΤΟΛΟΓΗΣΗ  ΝΑΥΤΗΣ</t>
  </si>
  <si>
    <t>ΝΑΥΤΟΛΟΓΗΣΗ   ΝΑΥΤΟΠΑΙΣ</t>
  </si>
  <si>
    <t xml:space="preserve">ΚΑΘΑΡΕΣ </t>
  </si>
  <si>
    <t>ΕΙΔΙΚΟΤΗΤΑ</t>
  </si>
  <si>
    <t>ΑΠΟΔΟΧΕΣ</t>
  </si>
  <si>
    <t>ΕΠΙΔΟΜΑ ΒΑΣΗΣ</t>
  </si>
  <si>
    <t>ΝΑΥΤΟΛΟΓΗΣΗ                                              ΑΝΘΥΠΟΠΛΟΙΑΡΧΟΣ                                                      Γ ΜΗΧΑΝΙΚΟΣ</t>
  </si>
  <si>
    <t>ΝΑΥΤΟΛΟΓΗΣΗ ΝΑΥΤΗΣ</t>
  </si>
  <si>
    <t xml:space="preserve">Η ΘΕΣΗ ΤΟΥ ΣΩΜΑΤΕΙΟΥ ΕΊΝΑΙ ΑΝΑΛΟΓΑ ΜΕ ΤΗΝ ΝΑΥΤΟΛΟΓΗΣΗ ΝΑ ΕΊΝΑΙ ΚΑΙ Ο ΜΙΣΘΟΣ </t>
  </si>
  <si>
    <t>ΟΙ ΕΤΑΙΡΕΙΕΣ ΣΕ ΑΛΛΟΥΣ ΚΡΑΤΑΝΕ ΤΗΝ ΔΙΑΦΟΡΑ ΚΡΑΤΗΣΕΩΝ ΚΑΙ ΣΕ ΑΛΛΟΥΣ ΌΧΙ ΓΙΑ ΒΟΗΘΗΤΙΚΟΥΣ ΛΟΓΟΥΣ ΠΑΡΑΘΕΤΟΥΜΕ ΚΑΙ ΤΙΣ 2 ΠΕΡΙΠΤΩΣΕΙΣ</t>
  </si>
  <si>
    <t xml:space="preserve">ΕΆΝ ΕΧΕΙ ISM ΤΟ ΡΥΜΟΥΛΚΟ ΒΑΖΕΙΣ ΣΤΟ ΕΠΙΔΟΜΑ ISM  ΣΤΟ ΚΙΤΡΙΝΟ ΚΕΛΙ 30 </t>
  </si>
  <si>
    <t xml:space="preserve">ΕΆΝ ΔΕΝ ΕΧΕΙ ISM ΤΟ ΡΥΜΟΥΛΚΟ ΒΑΖΕΙΣ ΣΤΟ ΕΠΙΔΟΜΑ ISM  ΣΤΟ ΚΙΤΡΙΝΟ ΚΕΛΙ 0 </t>
  </si>
  <si>
    <t>ΕΆΝ ΤΟΠΟΘΕΤΗΣΕΙΣ ΤΙΣ ΩΡΕΣ ΣΟΥ ΣΤΑ ΜΠΛΕ ΚΟΥΤΑΚΙΑ ΜΕΤΑΤΡΕΠΟΝΤΑΙ ΣΤΟ ΚΑΦΕ ΚΟΥΤΑΚΙ ΣΕ ΣΥΝΟΛΟ ΜΟΝΩΝ ΩΡΩΝ</t>
  </si>
  <si>
    <t>ΕΑΝ ΚΑΠΟΙΟΣ ΕΊΝΑΙ ΝΑΥΤΟΛΟΓΗΜΕΝΟΣ ΑΞΙΩΜΑΤΙΚΟΣ ΦΟΡΟ ΒΑΖΟΥΜΕ 15% ΕΆΝ ΕΊΝΑΙ ΝΑΥΤΟΛΟΓΗΜΕΝΟΣ ΥΠΑΞΙΩΜΑΤΙΚΟΣ ΒΑΖΟΥΜΕ 10%</t>
  </si>
  <si>
    <t>ΝΑΥΤΟΛΟΓΗΣΗ ΠΛΟΙΑΡΧΟΣ ΜΕ ΧΡΕΩΣΗ ΚΡΑΤΗΣΕΩΝ</t>
  </si>
  <si>
    <t>ΣΥΝΟΛΟ                      ΥΠΕΡΩΡΙΩΝ ΕΠΙΦΥΛΑΚΩΝ                                     1,075</t>
  </si>
  <si>
    <t>ΣΥΝΟΛΟ                      ΥΠΕΡΩΡΙΩΝ  ΚΑΘΗΜΕΡΙΝΩΝ                          1,325</t>
  </si>
  <si>
    <t>ΣΥΝΟΛΟ                       ΥΠΕΡΩΡΙΩΝ        ΑΡΓΙΩΝ                             1,575</t>
  </si>
  <si>
    <t>ΜΗΧΑΝΙΚΟΣ</t>
  </si>
  <si>
    <t>ΕΠΙΔΟΜΑ ΑΔΕΙΑΣ ΤΡΟΦ/ΑΣ ΧΩΡΙΣ ΙΣΜ ή ΜΕ ΙΣΜ</t>
  </si>
  <si>
    <t>ΑΝΘΥΠΟΠΛΟΙΑΡΧΟΣ</t>
  </si>
  <si>
    <t>ΜΙΣΘΟΣ ΠΛΟΙΑΡΧΟΥ ΝΑΥΑΓΟΣΩΣΤΙΚΟΥ</t>
  </si>
  <si>
    <t>ΜΙΣΘΟΣ Α ΜΗΧΑΝΙΚΟΥ ΝΑΥΑΓΟΣΩΣΤΙΚΟΥ</t>
  </si>
  <si>
    <t>ΝΑΥΤΟΛΟΓΗΣΗ Α ΜΗΧΑΝΙΚΟΣ ΜΕ ΧΡΕΩΣΗ ΚΡΑΤΗΣΕΩΝ</t>
  </si>
  <si>
    <t>846,91 ή 878,91</t>
  </si>
  <si>
    <t>ΝΑΥΤΟΛΟΓΗΣΗ ΚΥΒΕΡΝΗΤΗΣ ΡΚ,Α,Β Ή Γ ΚΑΙ ΠΛΟΙΑΡΧΟΣ ΜΕ ΠΛΗΡΩΜΗ ΔΙΑΦΟΡΑΣ ΚΡΑΤΗΣΕΩΝ ΑΠΌ ΕΤΑΙΡΕΙΑ</t>
  </si>
  <si>
    <t>ΝΑΥΤΟΛΟΓΗΣΗ ΜΗΧΑΝΙΚΟΣ ΚΑΙ ΜΗΧΑΝΙΚΟΣ Α ΜΕ ΠΛΗΡΩΜΗ ΔΙΑΦΟΡΑΣ ΚΡΑΤΗΣΕΩΝ ΑΠΌ ΕΤΑΙΡΕΙΑ</t>
  </si>
  <si>
    <t>ΝΑΥΤΟΛΟΓΗΣΗ                                                            ΑΝΘΥΠΟΠΛΟΙΑΡΧΟΣ - Γ ΜΗΧΑΝΙΚΟΣ</t>
  </si>
  <si>
    <t>ΝΑΥΤΟΛΟΓΗΣΗ ΥΦΙΣΤΑΜΕΝΟΣ ΜΗΧ/ΚΟΣ - ΜΗΧΑΝΟΔΗΓΟΣ Α - ΝΑΥΚΛΗΡΟΣ</t>
  </si>
  <si>
    <t>ΝΑΥΤΟΛΟΓΗΣΗ                                                                           ΛΙΠΑΝΤΗΣ - ΜΗΧΑΝΟΔΗΓΟΣ Β</t>
  </si>
  <si>
    <t>ΝΑΥΤΟΛΟΓΗΣΗ ΥΦΙΣΤΑΜΕΝΟΣ ΜΗΧ/ΚΟΣ / ΜΗΧΑΝΟΔΗΓΟΣ Α / ΝΑΥΚΛΗΡΟΣ</t>
  </si>
  <si>
    <t>ΝΑΥΤΟΛΟΓΗΣ / ΛΙΠΑΝΤΗΣ  / ΜΗΧΑΝΟΔΗΓΟΣ Β</t>
  </si>
  <si>
    <t>ΜΙΣΘΟΣ ΚΥΒΕΡΝΗΤΗ</t>
  </si>
  <si>
    <t>ΜΙΣΘΟΣ ΜΗΧΑΝΙΚΟΥ</t>
  </si>
  <si>
    <t>ΜΙΣΘΟΣ ΑΝΘΥΠΟΠΛΟΙΑΡΧΟΥ</t>
  </si>
  <si>
    <t>ΔΥΤΗΣ</t>
  </si>
  <si>
    <t>01 ΕΞ. 26</t>
  </si>
  <si>
    <t>ΙΣΜ ΠΛΟΙΑΡΧΟΥ</t>
  </si>
  <si>
    <t>ΙΣΜ ΜΗΧΑΝΙΚΟΥ</t>
  </si>
  <si>
    <t>908,42 ή 948,42</t>
  </si>
  <si>
    <t>ΝΑΥΤΟΛΟΓΗΣΗ   ΔΥΤΗΣ</t>
  </si>
  <si>
    <t>ΣΥΝΟΛΟ ΝΥΧΤΕΡΙΝΑ                                                                                                                                                                                                                                   0,325</t>
  </si>
  <si>
    <t>ΣΥΝΟΛΟ                                                                               ΜΟΝΕΣ ΩΡΕΣ                                                                         ΒΑΣΙΚΟΣ ΔΙΑ 173</t>
  </si>
  <si>
    <t>ΕΔΡΑ ΧΩΡΙΣ ΙΣΜ ΧΩΡΙΣ ΥΠΕΡΩΡΙΕΣ</t>
  </si>
  <si>
    <t>ΕΔΡΑ ΜΕ ΙΣΜ ΧΩΡΙΣ ΥΠΕΡΩΡΙΕΣ</t>
  </si>
  <si>
    <t>ΒΑΣΗ ΜΕ ΙΣΜ ΧΩΡΙΣ ΥΠΕΡΩΡΙΕΣ</t>
  </si>
  <si>
    <t>ΒΑΣΗ ΧΩΡΙΣ  ΙΣΜ ΧΩΡΙΣ ΥΠΕΡΩΡΙΕΣ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</si>
</sst>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name val="Arial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"/>
      <family val="2"/>
      <charset val="161"/>
    </font>
    <font>
      <sz val="10"/>
      <name val="Arial"/>
      <family val="2"/>
    </font>
    <font>
      <b/>
      <sz val="9"/>
      <name val="Arial"/>
      <family val="2"/>
      <charset val="161"/>
    </font>
    <font>
      <b/>
      <sz val="12"/>
      <name val="Arial Greek"/>
      <charset val="161"/>
    </font>
    <font>
      <b/>
      <sz val="16"/>
      <name val="Arial"/>
      <family val="2"/>
      <charset val="16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63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2" borderId="0" xfId="2" applyFont="1" applyFill="1" applyAlignment="1">
      <alignment horizontal="left" vertical="top" wrapText="1"/>
    </xf>
    <xf numFmtId="2" fontId="6" fillId="0" borderId="2" xfId="2" applyNumberFormat="1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2" fillId="0" borderId="2" xfId="2" applyBorder="1" applyAlignment="1">
      <alignment horizontal="center" vertical="top" wrapText="1"/>
    </xf>
    <xf numFmtId="0" fontId="2" fillId="0" borderId="3" xfId="2" applyBorder="1" applyAlignment="1">
      <alignment horizontal="right" vertical="top" wrapText="1"/>
    </xf>
    <xf numFmtId="4" fontId="2" fillId="0" borderId="0" xfId="2" applyNumberFormat="1" applyAlignment="1">
      <alignment horizontal="center"/>
    </xf>
    <xf numFmtId="0" fontId="2" fillId="0" borderId="0" xfId="2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2" fontId="2" fillId="0" borderId="5" xfId="2" applyNumberFormat="1" applyBorder="1" applyAlignment="1">
      <alignment horizontal="right"/>
    </xf>
    <xf numFmtId="0" fontId="2" fillId="3" borderId="5" xfId="2" applyFill="1" applyBorder="1" applyAlignment="1" applyProtection="1">
      <alignment horizontal="center" vertical="top" wrapText="1"/>
      <protection locked="0"/>
    </xf>
    <xf numFmtId="0" fontId="2" fillId="0" borderId="5" xfId="2" applyBorder="1" applyAlignment="1">
      <alignment horizontal="left" vertical="top" wrapText="1"/>
    </xf>
    <xf numFmtId="2" fontId="2" fillId="0" borderId="5" xfId="2" applyNumberFormat="1" applyBorder="1" applyAlignment="1">
      <alignment horizontal="right" vertical="top" wrapText="1"/>
    </xf>
    <xf numFmtId="0" fontId="7" fillId="0" borderId="5" xfId="2" applyFont="1" applyBorder="1" applyAlignment="1">
      <alignment horizontal="left" vertical="top" wrapText="1"/>
    </xf>
    <xf numFmtId="2" fontId="2" fillId="0" borderId="6" xfId="2" applyNumberFormat="1" applyBorder="1" applyAlignment="1">
      <alignment horizontal="right" vertical="center" wrapText="1"/>
    </xf>
    <xf numFmtId="0" fontId="5" fillId="2" borderId="7" xfId="2" applyFont="1" applyFill="1" applyBorder="1" applyAlignment="1">
      <alignment horizontal="center" vertical="top" wrapText="1"/>
    </xf>
    <xf numFmtId="2" fontId="2" fillId="0" borderId="5" xfId="2" applyNumberFormat="1" applyBorder="1" applyAlignment="1">
      <alignment vertical="center"/>
    </xf>
    <xf numFmtId="0" fontId="2" fillId="0" borderId="8" xfId="2" applyBorder="1" applyAlignment="1">
      <alignment horizontal="center" vertical="top" wrapText="1"/>
    </xf>
    <xf numFmtId="0" fontId="2" fillId="0" borderId="5" xfId="2" applyBorder="1" applyAlignment="1">
      <alignment horizontal="center" vertical="top" wrapText="1"/>
    </xf>
    <xf numFmtId="0" fontId="5" fillId="0" borderId="7" xfId="2" applyFont="1" applyBorder="1" applyAlignment="1">
      <alignment horizontal="left" vertical="top" wrapText="1"/>
    </xf>
    <xf numFmtId="2" fontId="5" fillId="0" borderId="9" xfId="2" applyNumberFormat="1" applyFont="1" applyBorder="1" applyAlignment="1">
      <alignment horizontal="center" vertical="top" wrapText="1"/>
    </xf>
    <xf numFmtId="2" fontId="2" fillId="0" borderId="0" xfId="2" applyNumberFormat="1" applyAlignment="1">
      <alignment horizontal="left" vertical="top" wrapText="1"/>
    </xf>
    <xf numFmtId="0" fontId="2" fillId="0" borderId="0" xfId="2" applyAlignment="1">
      <alignment horizontal="right" vertical="top" wrapText="1"/>
    </xf>
    <xf numFmtId="2" fontId="2" fillId="0" borderId="5" xfId="2" applyNumberFormat="1" applyBorder="1" applyAlignment="1">
      <alignment horizontal="left" vertical="center"/>
    </xf>
    <xf numFmtId="2" fontId="1" fillId="0" borderId="5" xfId="3" applyNumberFormat="1" applyBorder="1" applyAlignment="1">
      <alignment horizontal="right"/>
    </xf>
    <xf numFmtId="2" fontId="2" fillId="3" borderId="5" xfId="2" applyNumberFormat="1" applyFill="1" applyBorder="1" applyAlignment="1" applyProtection="1">
      <alignment horizontal="center" vertical="top" wrapText="1"/>
      <protection locked="0"/>
    </xf>
    <xf numFmtId="0" fontId="2" fillId="0" borderId="10" xfId="2" applyBorder="1" applyAlignment="1">
      <alignment horizontal="left" vertical="top" wrapText="1"/>
    </xf>
    <xf numFmtId="0" fontId="2" fillId="0" borderId="6" xfId="2" applyBorder="1" applyAlignment="1">
      <alignment horizontal="right" vertical="top" wrapText="1"/>
    </xf>
    <xf numFmtId="2" fontId="2" fillId="0" borderId="0" xfId="2" applyNumberFormat="1" applyAlignment="1">
      <alignment horizontal="center" vertical="center"/>
    </xf>
    <xf numFmtId="0" fontId="7" fillId="2" borderId="5" xfId="2" applyFont="1" applyFill="1" applyBorder="1" applyAlignment="1">
      <alignment horizontal="left" vertical="top" wrapText="1"/>
    </xf>
    <xf numFmtId="0" fontId="2" fillId="2" borderId="6" xfId="2" applyFill="1" applyBorder="1" applyAlignment="1">
      <alignment horizontal="right" vertical="top" wrapText="1"/>
    </xf>
    <xf numFmtId="0" fontId="2" fillId="0" borderId="11" xfId="2" applyBorder="1" applyAlignment="1">
      <alignment wrapText="1"/>
    </xf>
    <xf numFmtId="0" fontId="2" fillId="0" borderId="11" xfId="2" applyBorder="1" applyAlignment="1">
      <alignment horizontal="left" vertical="top" wrapText="1"/>
    </xf>
    <xf numFmtId="0" fontId="2" fillId="0" borderId="11" xfId="2" applyBorder="1"/>
    <xf numFmtId="0" fontId="2" fillId="0" borderId="12" xfId="2" applyBorder="1" applyAlignment="1">
      <alignment horizontal="left" vertical="top" wrapText="1"/>
    </xf>
    <xf numFmtId="2" fontId="2" fillId="0" borderId="13" xfId="2" applyNumberFormat="1" applyBorder="1" applyAlignment="1">
      <alignment horizontal="right" vertical="top" wrapText="1"/>
    </xf>
    <xf numFmtId="0" fontId="2" fillId="0" borderId="13" xfId="2" applyBorder="1" applyAlignment="1">
      <alignment horizontal="center" vertical="top" wrapText="1"/>
    </xf>
    <xf numFmtId="0" fontId="2" fillId="0" borderId="13" xfId="2" applyBorder="1" applyAlignment="1">
      <alignment horizontal="left" vertical="top" wrapText="1"/>
    </xf>
    <xf numFmtId="0" fontId="7" fillId="0" borderId="13" xfId="2" applyFont="1" applyBorder="1" applyAlignment="1">
      <alignment horizontal="left" vertical="top" wrapText="1"/>
    </xf>
    <xf numFmtId="0" fontId="2" fillId="0" borderId="14" xfId="2" applyBorder="1" applyAlignment="1">
      <alignment horizontal="right" vertical="top" wrapText="1"/>
    </xf>
    <xf numFmtId="2" fontId="2" fillId="0" borderId="0" xfId="2" applyNumberFormat="1" applyAlignment="1">
      <alignment horizontal="right" vertical="top" wrapText="1"/>
    </xf>
    <xf numFmtId="0" fontId="7" fillId="0" borderId="0" xfId="2" applyFont="1" applyAlignment="1">
      <alignment horizontal="left" vertical="top" wrapText="1"/>
    </xf>
    <xf numFmtId="2" fontId="6" fillId="2" borderId="2" xfId="2" applyNumberFormat="1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3" xfId="2" applyFill="1" applyBorder="1" applyAlignment="1">
      <alignment horizontal="right" vertical="top" wrapText="1"/>
    </xf>
    <xf numFmtId="4" fontId="2" fillId="2" borderId="0" xfId="2" applyNumberFormat="1" applyFill="1" applyAlignment="1">
      <alignment horizontal="center"/>
    </xf>
    <xf numFmtId="0" fontId="2" fillId="2" borderId="0" xfId="2" applyFill="1" applyAlignment="1">
      <alignment horizontal="left" vertical="top" wrapText="1"/>
    </xf>
    <xf numFmtId="2" fontId="2" fillId="2" borderId="5" xfId="2" applyNumberFormat="1" applyFill="1" applyBorder="1" applyAlignment="1">
      <alignment horizontal="right"/>
    </xf>
    <xf numFmtId="0" fontId="2" fillId="2" borderId="5" xfId="2" applyFill="1" applyBorder="1" applyAlignment="1">
      <alignment horizontal="center" vertical="top" wrapText="1"/>
    </xf>
    <xf numFmtId="0" fontId="2" fillId="2" borderId="5" xfId="2" applyFill="1" applyBorder="1" applyAlignment="1">
      <alignment horizontal="left" vertical="top" wrapText="1"/>
    </xf>
    <xf numFmtId="2" fontId="2" fillId="2" borderId="5" xfId="2" applyNumberFormat="1" applyFill="1" applyBorder="1" applyAlignment="1">
      <alignment horizontal="right" vertical="top" wrapText="1"/>
    </xf>
    <xf numFmtId="2" fontId="2" fillId="2" borderId="6" xfId="2" applyNumberFormat="1" applyFill="1" applyBorder="1" applyAlignment="1">
      <alignment horizontal="right" vertical="center" wrapText="1"/>
    </xf>
    <xf numFmtId="2" fontId="2" fillId="2" borderId="5" xfId="2" applyNumberFormat="1" applyFill="1" applyBorder="1" applyAlignment="1">
      <alignment vertical="center"/>
    </xf>
    <xf numFmtId="2" fontId="1" fillId="2" borderId="5" xfId="3" applyNumberFormat="1" applyFill="1" applyBorder="1" applyAlignment="1">
      <alignment horizontal="right"/>
    </xf>
    <xf numFmtId="2" fontId="2" fillId="2" borderId="5" xfId="2" applyNumberFormat="1" applyFill="1" applyBorder="1" applyAlignment="1">
      <alignment horizontal="center" vertical="top" wrapText="1"/>
    </xf>
    <xf numFmtId="2" fontId="2" fillId="2" borderId="6" xfId="2" applyNumberFormat="1" applyFill="1" applyBorder="1" applyAlignment="1">
      <alignment horizontal="right" vertical="top" wrapText="1"/>
    </xf>
    <xf numFmtId="0" fontId="9" fillId="2" borderId="0" xfId="2" applyFont="1" applyFill="1" applyAlignment="1">
      <alignment horizontal="center" vertical="top" wrapText="1"/>
    </xf>
    <xf numFmtId="2" fontId="2" fillId="2" borderId="0" xfId="2" applyNumberFormat="1" applyFill="1" applyAlignment="1">
      <alignment horizontal="center"/>
    </xf>
    <xf numFmtId="0" fontId="2" fillId="2" borderId="11" xfId="2" applyFill="1" applyBorder="1" applyAlignment="1">
      <alignment horizontal="left" vertical="top" wrapText="1"/>
    </xf>
    <xf numFmtId="0" fontId="2" fillId="2" borderId="11" xfId="2" applyFill="1" applyBorder="1"/>
    <xf numFmtId="0" fontId="2" fillId="2" borderId="12" xfId="2" applyFill="1" applyBorder="1" applyAlignment="1">
      <alignment horizontal="left" vertical="top" wrapText="1"/>
    </xf>
    <xf numFmtId="2" fontId="2" fillId="2" borderId="13" xfId="2" applyNumberFormat="1" applyFill="1" applyBorder="1" applyAlignment="1">
      <alignment horizontal="right" vertical="top" wrapText="1"/>
    </xf>
    <xf numFmtId="0" fontId="2" fillId="2" borderId="13" xfId="2" applyFill="1" applyBorder="1" applyAlignment="1">
      <alignment horizontal="center" vertical="top" wrapText="1"/>
    </xf>
    <xf numFmtId="0" fontId="2" fillId="2" borderId="13" xfId="2" applyFill="1" applyBorder="1" applyAlignment="1">
      <alignment horizontal="left" vertical="top" wrapText="1"/>
    </xf>
    <xf numFmtId="0" fontId="7" fillId="2" borderId="13" xfId="2" applyFont="1" applyFill="1" applyBorder="1" applyAlignment="1">
      <alignment horizontal="left" vertical="top" wrapText="1"/>
    </xf>
    <xf numFmtId="0" fontId="2" fillId="2" borderId="14" xfId="2" applyFill="1" applyBorder="1" applyAlignment="1">
      <alignment horizontal="right" vertical="top" wrapText="1"/>
    </xf>
    <xf numFmtId="2" fontId="2" fillId="2" borderId="0" xfId="2" applyNumberFormat="1" applyFill="1" applyAlignment="1">
      <alignment horizontal="right" vertical="top" wrapText="1"/>
    </xf>
    <xf numFmtId="0" fontId="2" fillId="2" borderId="0" xfId="2" applyFill="1" applyAlignment="1">
      <alignment horizontal="center" vertical="top" wrapText="1"/>
    </xf>
    <xf numFmtId="0" fontId="7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right" vertical="top" wrapText="1"/>
    </xf>
    <xf numFmtId="0" fontId="5" fillId="2" borderId="1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 wrapText="1"/>
    </xf>
    <xf numFmtId="2" fontId="2" fillId="2" borderId="17" xfId="2" applyNumberFormat="1" applyFill="1" applyBorder="1"/>
    <xf numFmtId="2" fontId="1" fillId="0" borderId="5" xfId="3" applyNumberFormat="1" applyBorder="1"/>
    <xf numFmtId="0" fontId="2" fillId="0" borderId="18" xfId="2" applyBorder="1" applyAlignment="1">
      <alignment horizontal="left" vertical="top" wrapText="1"/>
    </xf>
    <xf numFmtId="0" fontId="5" fillId="0" borderId="18" xfId="2" applyFont="1" applyBorder="1" applyAlignment="1">
      <alignment horizontal="center" vertical="top" wrapText="1"/>
    </xf>
    <xf numFmtId="0" fontId="5" fillId="2" borderId="19" xfId="2" applyFont="1" applyFill="1" applyBorder="1" applyAlignment="1">
      <alignment horizontal="center" vertical="top" wrapText="1"/>
    </xf>
    <xf numFmtId="2" fontId="5" fillId="0" borderId="20" xfId="2" applyNumberFormat="1" applyFont="1" applyBorder="1" applyAlignment="1">
      <alignment horizontal="center" vertical="top" wrapText="1"/>
    </xf>
    <xf numFmtId="2" fontId="2" fillId="0" borderId="5" xfId="2" applyNumberFormat="1" applyBorder="1" applyAlignment="1">
      <alignment horizontal="right" vertical="center"/>
    </xf>
    <xf numFmtId="2" fontId="2" fillId="2" borderId="0" xfId="2" applyNumberFormat="1" applyFill="1" applyAlignment="1">
      <alignment horizontal="center" vertical="center"/>
    </xf>
    <xf numFmtId="2" fontId="2" fillId="2" borderId="5" xfId="2" applyNumberFormat="1" applyFill="1" applyBorder="1" applyAlignment="1">
      <alignment horizontal="right" vertical="center"/>
    </xf>
    <xf numFmtId="2" fontId="2" fillId="2" borderId="0" xfId="2" applyNumberFormat="1" applyFill="1" applyAlignment="1">
      <alignment horizontal="left" vertical="top" wrapText="1"/>
    </xf>
    <xf numFmtId="0" fontId="8" fillId="2" borderId="1" xfId="2" applyFont="1" applyFill="1" applyBorder="1" applyAlignment="1">
      <alignment vertical="top" wrapText="1"/>
    </xf>
    <xf numFmtId="0" fontId="2" fillId="3" borderId="13" xfId="2" applyFill="1" applyBorder="1" applyAlignment="1" applyProtection="1">
      <alignment horizontal="center" vertical="top" wrapText="1"/>
      <protection locked="0"/>
    </xf>
    <xf numFmtId="0" fontId="5" fillId="2" borderId="1" xfId="2" applyFont="1" applyFill="1" applyBorder="1" applyAlignment="1">
      <alignment vertical="top" wrapText="1"/>
    </xf>
    <xf numFmtId="0" fontId="2" fillId="0" borderId="27" xfId="2" applyBorder="1" applyAlignment="1">
      <alignment horizontal="left" vertical="top" wrapText="1"/>
    </xf>
    <xf numFmtId="0" fontId="2" fillId="0" borderId="27" xfId="2" applyBorder="1" applyAlignment="1">
      <alignment horizontal="left" vertical="center" wrapText="1"/>
    </xf>
    <xf numFmtId="0" fontId="5" fillId="0" borderId="18" xfId="2" applyFont="1" applyBorder="1" applyAlignment="1">
      <alignment horizontal="left" vertical="top" wrapText="1"/>
    </xf>
    <xf numFmtId="2" fontId="5" fillId="0" borderId="22" xfId="2" applyNumberFormat="1" applyFont="1" applyBorder="1" applyAlignment="1">
      <alignment horizontal="center" vertical="top" wrapText="1"/>
    </xf>
    <xf numFmtId="0" fontId="13" fillId="0" borderId="31" xfId="0" applyFont="1" applyBorder="1"/>
    <xf numFmtId="0" fontId="13" fillId="0" borderId="32" xfId="0" applyFont="1" applyBorder="1"/>
    <xf numFmtId="0" fontId="5" fillId="0" borderId="33" xfId="2" applyFont="1" applyBorder="1" applyAlignment="1">
      <alignment horizontal="left" vertical="top" wrapText="1"/>
    </xf>
    <xf numFmtId="2" fontId="13" fillId="0" borderId="35" xfId="0" applyNumberFormat="1" applyFont="1" applyBorder="1" applyAlignment="1">
      <alignment horizontal="center"/>
    </xf>
    <xf numFmtId="2" fontId="5" fillId="0" borderId="36" xfId="2" applyNumberFormat="1" applyFont="1" applyBorder="1" applyAlignment="1">
      <alignment horizontal="center" vertical="top" wrapText="1"/>
    </xf>
    <xf numFmtId="0" fontId="13" fillId="0" borderId="7" xfId="0" applyFont="1" applyBorder="1"/>
    <xf numFmtId="2" fontId="13" fillId="0" borderId="3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8" xfId="0" applyFont="1" applyBorder="1"/>
    <xf numFmtId="2" fontId="13" fillId="0" borderId="34" xfId="0" applyNumberFormat="1" applyFont="1" applyBorder="1" applyAlignment="1">
      <alignment horizontal="center"/>
    </xf>
    <xf numFmtId="2" fontId="13" fillId="0" borderId="19" xfId="0" applyNumberFormat="1" applyFont="1" applyBorder="1" applyAlignment="1">
      <alignment horizontal="center"/>
    </xf>
    <xf numFmtId="0" fontId="5" fillId="2" borderId="28" xfId="2" applyFont="1" applyFill="1" applyBorder="1" applyAlignment="1">
      <alignment horizontal="left" vertical="top" wrapText="1"/>
    </xf>
    <xf numFmtId="0" fontId="5" fillId="2" borderId="39" xfId="2" applyFont="1" applyFill="1" applyBorder="1" applyAlignment="1">
      <alignment horizontal="left" vertical="top" wrapText="1"/>
    </xf>
    <xf numFmtId="0" fontId="5" fillId="2" borderId="9" xfId="2" applyFont="1" applyFill="1" applyBorder="1" applyAlignment="1">
      <alignment horizontal="left" vertical="top" wrapText="1"/>
    </xf>
    <xf numFmtId="0" fontId="5" fillId="2" borderId="24" xfId="2" applyFont="1" applyFill="1" applyBorder="1" applyAlignment="1">
      <alignment horizontal="left" vertical="top" wrapText="1"/>
    </xf>
    <xf numFmtId="0" fontId="5" fillId="2" borderId="0" xfId="2" applyFont="1" applyFill="1" applyAlignment="1">
      <alignment horizontal="left" vertical="top" wrapText="1"/>
    </xf>
    <xf numFmtId="0" fontId="5" fillId="2" borderId="25" xfId="2" applyFont="1" applyFill="1" applyBorder="1" applyAlignment="1">
      <alignment horizontal="left" vertical="top" wrapText="1"/>
    </xf>
    <xf numFmtId="2" fontId="2" fillId="6" borderId="5" xfId="2" applyNumberFormat="1" applyFill="1" applyBorder="1" applyAlignment="1">
      <alignment horizontal="center" vertical="top" wrapText="1"/>
    </xf>
    <xf numFmtId="2" fontId="2" fillId="6" borderId="10" xfId="2" applyNumberFormat="1" applyFill="1" applyBorder="1" applyAlignment="1">
      <alignment horizontal="center" vertical="center" wrapText="1"/>
    </xf>
    <xf numFmtId="2" fontId="2" fillId="6" borderId="5" xfId="2" applyNumberFormat="1" applyFill="1" applyBorder="1" applyAlignment="1">
      <alignment horizontal="center" vertical="center" wrapText="1"/>
    </xf>
    <xf numFmtId="0" fontId="2" fillId="6" borderId="5" xfId="2" applyFill="1" applyBorder="1" applyAlignment="1">
      <alignment horizontal="center" vertical="top" wrapText="1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5" fillId="2" borderId="28" xfId="2" applyFont="1" applyFill="1" applyBorder="1" applyAlignment="1">
      <alignment horizontal="left" vertical="top" wrapText="1"/>
    </xf>
    <xf numFmtId="0" fontId="5" fillId="2" borderId="39" xfId="2" applyFont="1" applyFill="1" applyBorder="1" applyAlignment="1">
      <alignment horizontal="left" vertical="top" wrapText="1"/>
    </xf>
    <xf numFmtId="0" fontId="5" fillId="2" borderId="9" xfId="2" applyFont="1" applyFill="1" applyBorder="1" applyAlignment="1">
      <alignment horizontal="left" vertical="top" wrapText="1"/>
    </xf>
    <xf numFmtId="0" fontId="2" fillId="2" borderId="3" xfId="2" applyFill="1" applyBorder="1" applyAlignment="1">
      <alignment horizontal="right" vertical="top" wrapText="1"/>
    </xf>
    <xf numFmtId="0" fontId="2" fillId="2" borderId="16" xfId="2" applyFill="1" applyBorder="1" applyAlignment="1">
      <alignment horizontal="right" vertical="top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23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center" vertical="center" wrapText="1"/>
    </xf>
    <xf numFmtId="0" fontId="2" fillId="2" borderId="2" xfId="2" applyFill="1" applyBorder="1" applyAlignment="1">
      <alignment horizontal="center" vertical="top" wrapText="1"/>
    </xf>
    <xf numFmtId="0" fontId="2" fillId="2" borderId="10" xfId="2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 wrapText="1"/>
    </xf>
    <xf numFmtId="0" fontId="10" fillId="2" borderId="15" xfId="2" applyFont="1" applyFill="1" applyBorder="1" applyAlignment="1">
      <alignment horizontal="center" vertical="top" wrapText="1"/>
    </xf>
    <xf numFmtId="2" fontId="6" fillId="2" borderId="2" xfId="2" applyNumberFormat="1" applyFont="1" applyFill="1" applyBorder="1" applyAlignment="1">
      <alignment horizontal="center" vertical="top" wrapText="1"/>
    </xf>
    <xf numFmtId="2" fontId="6" fillId="2" borderId="10" xfId="2" applyNumberFormat="1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0" fontId="6" fillId="2" borderId="10" xfId="2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left" vertical="top" wrapText="1"/>
    </xf>
    <xf numFmtId="0" fontId="5" fillId="2" borderId="15" xfId="2" applyFont="1" applyFill="1" applyBorder="1" applyAlignment="1">
      <alignment horizontal="left" vertical="top" wrapText="1"/>
    </xf>
    <xf numFmtId="0" fontId="11" fillId="2" borderId="21" xfId="2" applyFont="1" applyFill="1" applyBorder="1" applyAlignment="1">
      <alignment horizontal="center" vertical="center" wrapText="1"/>
    </xf>
    <xf numFmtId="0" fontId="11" fillId="2" borderId="22" xfId="2" applyFont="1" applyFill="1" applyBorder="1" applyAlignment="1">
      <alignment horizontal="center" vertical="center" wrapText="1"/>
    </xf>
    <xf numFmtId="0" fontId="11" fillId="2" borderId="24" xfId="2" applyFont="1" applyFill="1" applyBorder="1" applyAlignment="1">
      <alignment horizontal="center" vertical="center" wrapText="1"/>
    </xf>
    <xf numFmtId="0" fontId="11" fillId="2" borderId="25" xfId="2" applyFont="1" applyFill="1" applyBorder="1" applyAlignment="1">
      <alignment horizontal="center" vertical="center" wrapText="1"/>
    </xf>
    <xf numFmtId="0" fontId="11" fillId="2" borderId="26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2" fillId="4" borderId="18" xfId="2" applyFont="1" applyFill="1" applyBorder="1" applyAlignment="1" applyProtection="1">
      <alignment horizontal="center" vertical="top" wrapText="1"/>
      <protection locked="0"/>
    </xf>
    <xf numFmtId="0" fontId="12" fillId="4" borderId="23" xfId="2" applyFont="1" applyFill="1" applyBorder="1" applyAlignment="1" applyProtection="1">
      <alignment horizontal="center" vertical="top" wrapText="1"/>
      <protection locked="0"/>
    </xf>
    <xf numFmtId="0" fontId="12" fillId="4" borderId="19" xfId="2" applyFont="1" applyFill="1" applyBorder="1" applyAlignment="1" applyProtection="1">
      <alignment horizontal="center" vertical="top" wrapText="1"/>
      <protection locked="0"/>
    </xf>
    <xf numFmtId="0" fontId="12" fillId="5" borderId="21" xfId="2" applyFont="1" applyFill="1" applyBorder="1" applyAlignment="1">
      <alignment horizontal="center" vertical="top" wrapText="1"/>
    </xf>
    <xf numFmtId="0" fontId="12" fillId="5" borderId="22" xfId="2" applyFont="1" applyFill="1" applyBorder="1" applyAlignment="1">
      <alignment horizontal="center" vertical="top" wrapText="1"/>
    </xf>
    <xf numFmtId="0" fontId="12" fillId="5" borderId="24" xfId="2" applyFont="1" applyFill="1" applyBorder="1" applyAlignment="1">
      <alignment horizontal="center" vertical="top" wrapText="1"/>
    </xf>
    <xf numFmtId="0" fontId="12" fillId="5" borderId="25" xfId="2" applyFont="1" applyFill="1" applyBorder="1" applyAlignment="1">
      <alignment horizontal="center" vertical="top" wrapText="1"/>
    </xf>
    <xf numFmtId="0" fontId="12" fillId="5" borderId="26" xfId="2" applyFont="1" applyFill="1" applyBorder="1" applyAlignment="1">
      <alignment horizontal="center" vertical="top" wrapText="1"/>
    </xf>
    <xf numFmtId="0" fontId="12" fillId="5" borderId="20" xfId="2" applyFont="1" applyFill="1" applyBorder="1" applyAlignment="1">
      <alignment horizontal="center" vertical="top" wrapText="1"/>
    </xf>
    <xf numFmtId="0" fontId="4" fillId="3" borderId="0" xfId="2" applyFont="1" applyFill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5" fillId="2" borderId="1" xfId="2" applyFont="1" applyFill="1" applyBorder="1" applyAlignment="1">
      <alignment horizontal="center" vertical="top" wrapText="1"/>
    </xf>
    <xf numFmtId="0" fontId="5" fillId="2" borderId="15" xfId="2" applyFont="1" applyFill="1" applyBorder="1" applyAlignment="1">
      <alignment horizontal="center" vertical="top" wrapText="1"/>
    </xf>
    <xf numFmtId="0" fontId="2" fillId="0" borderId="3" xfId="2" applyBorder="1" applyAlignment="1">
      <alignment horizontal="right" vertical="top" wrapText="1"/>
    </xf>
    <xf numFmtId="0" fontId="2" fillId="0" borderId="16" xfId="2" applyBorder="1" applyAlignment="1">
      <alignment horizontal="right" vertical="top" wrapText="1"/>
    </xf>
    <xf numFmtId="2" fontId="6" fillId="0" borderId="2" xfId="2" applyNumberFormat="1" applyFont="1" applyBorder="1" applyAlignment="1">
      <alignment horizontal="center" vertical="top" wrapText="1"/>
    </xf>
    <xf numFmtId="2" fontId="6" fillId="0" borderId="10" xfId="2" applyNumberFormat="1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10" xfId="2" applyFont="1" applyBorder="1" applyAlignment="1">
      <alignment horizontal="center" vertical="top" wrapText="1"/>
    </xf>
    <xf numFmtId="0" fontId="2" fillId="0" borderId="2" xfId="2" applyBorder="1" applyAlignment="1">
      <alignment horizontal="center" vertical="top" wrapText="1"/>
    </xf>
    <xf numFmtId="0" fontId="2" fillId="0" borderId="10" xfId="2" applyBorder="1" applyAlignment="1">
      <alignment horizontal="center" vertical="top" wrapText="1"/>
    </xf>
    <xf numFmtId="0" fontId="8" fillId="2" borderId="1" xfId="2" applyFont="1" applyFill="1" applyBorder="1" applyAlignment="1">
      <alignment horizontal="center" vertical="top" wrapText="1"/>
    </xf>
    <xf numFmtId="0" fontId="8" fillId="2" borderId="15" xfId="2" applyFont="1" applyFill="1" applyBorder="1" applyAlignment="1">
      <alignment horizontal="center" vertical="top" wrapText="1"/>
    </xf>
  </cellXfs>
  <cellStyles count="4">
    <cellStyle name="Βασικό_05-11   AΛ 5" xfId="1" xr:uid="{6F5F04DD-FEBB-4FCA-8D82-498DA1879533}"/>
    <cellStyle name="Κανονικό" xfId="0" builtinId="0"/>
    <cellStyle name="Κανονικό 2" xfId="2" xr:uid="{16070ACE-E739-47D7-A78A-C203D0636703}"/>
    <cellStyle name="Κανονικό 3" xfId="3" xr:uid="{F5C2FAD5-85C0-48E6-B886-8259A8F64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B1F6-789B-4010-8175-41578888D93C}">
  <dimension ref="A1:Q265"/>
  <sheetViews>
    <sheetView tabSelected="1" zoomScale="70" zoomScaleNormal="70" zoomScaleSheetLayoutView="100" workbookViewId="0">
      <selection activeCell="D17" sqref="D17"/>
    </sheetView>
  </sheetViews>
  <sheetFormatPr defaultColWidth="8.81640625" defaultRowHeight="13.15" customHeight="1" x14ac:dyDescent="0.35"/>
  <cols>
    <col min="1" max="1" width="56.08984375" style="8" customWidth="1"/>
    <col min="2" max="2" width="15.7265625" style="41" customWidth="1"/>
    <col min="3" max="3" width="7.90625" style="8" customWidth="1"/>
    <col min="4" max="4" width="7.7265625" style="8" customWidth="1"/>
    <col min="5" max="5" width="8.453125" style="8" customWidth="1"/>
    <col min="6" max="6" width="18.81640625" style="42" customWidth="1"/>
    <col min="7" max="7" width="8.6328125" style="8" customWidth="1"/>
    <col min="8" max="8" width="1.90625" style="8" customWidth="1"/>
    <col min="9" max="9" width="27" style="8" customWidth="1"/>
    <col min="10" max="10" width="18.1796875" style="8" customWidth="1"/>
    <col min="11" max="11" width="7.453125" style="8" customWidth="1"/>
    <col min="12" max="12" width="17.1796875" style="8" customWidth="1"/>
    <col min="13" max="13" width="15" style="8" customWidth="1"/>
    <col min="14" max="14" width="17.453125" style="8" customWidth="1"/>
    <col min="15" max="15" width="13.81640625" style="8" customWidth="1"/>
    <col min="16" max="16" width="18.453125" style="8" customWidth="1"/>
    <col min="17" max="17" width="12.08984375" style="8" customWidth="1"/>
    <col min="18" max="18" width="15.54296875" style="8" customWidth="1"/>
    <col min="19" max="19" width="11.54296875" style="8" customWidth="1"/>
    <col min="20" max="20" width="18.81640625" style="8" customWidth="1"/>
    <col min="21" max="21" width="8.81640625" style="8"/>
    <col min="22" max="22" width="19.1796875" style="8" customWidth="1"/>
    <col min="23" max="23" width="11.90625" style="8" bestFit="1" customWidth="1"/>
    <col min="24" max="177" width="8.81640625" style="8"/>
    <col min="178" max="178" width="25.26953125" style="8" customWidth="1"/>
    <col min="179" max="179" width="10.453125" style="8" customWidth="1"/>
    <col min="180" max="180" width="7.7265625" style="8" customWidth="1"/>
    <col min="181" max="181" width="10.1796875" style="8" customWidth="1"/>
    <col min="182" max="182" width="8.453125" style="8" customWidth="1"/>
    <col min="183" max="183" width="18.81640625" style="8" customWidth="1"/>
    <col min="184" max="184" width="9.81640625" style="8" customWidth="1"/>
    <col min="185" max="185" width="8.7265625" style="8" customWidth="1"/>
    <col min="186" max="186" width="29.26953125" style="8" customWidth="1"/>
    <col min="187" max="187" width="10.26953125" style="8" customWidth="1"/>
    <col min="188" max="190" width="8.81640625" style="8" customWidth="1"/>
    <col min="191" max="191" width="9.1796875" style="8" customWidth="1"/>
    <col min="192" max="192" width="20.26953125" style="8" customWidth="1"/>
    <col min="193" max="433" width="8.81640625" style="8"/>
    <col min="434" max="434" width="25.26953125" style="8" customWidth="1"/>
    <col min="435" max="435" width="10.453125" style="8" customWidth="1"/>
    <col min="436" max="436" width="7.7265625" style="8" customWidth="1"/>
    <col min="437" max="437" width="10.1796875" style="8" customWidth="1"/>
    <col min="438" max="438" width="8.453125" style="8" customWidth="1"/>
    <col min="439" max="439" width="18.81640625" style="8" customWidth="1"/>
    <col min="440" max="440" width="9.81640625" style="8" customWidth="1"/>
    <col min="441" max="441" width="8.7265625" style="8" customWidth="1"/>
    <col min="442" max="442" width="29.26953125" style="8" customWidth="1"/>
    <col min="443" max="443" width="10.26953125" style="8" customWidth="1"/>
    <col min="444" max="446" width="8.81640625" style="8" customWidth="1"/>
    <col min="447" max="447" width="9.1796875" style="8" customWidth="1"/>
    <col min="448" max="448" width="20.26953125" style="8" customWidth="1"/>
    <col min="449" max="689" width="8.81640625" style="8"/>
    <col min="690" max="690" width="25.26953125" style="8" customWidth="1"/>
    <col min="691" max="691" width="10.453125" style="8" customWidth="1"/>
    <col min="692" max="692" width="7.7265625" style="8" customWidth="1"/>
    <col min="693" max="693" width="10.1796875" style="8" customWidth="1"/>
    <col min="694" max="694" width="8.453125" style="8" customWidth="1"/>
    <col min="695" max="695" width="18.81640625" style="8" customWidth="1"/>
    <col min="696" max="696" width="9.81640625" style="8" customWidth="1"/>
    <col min="697" max="697" width="8.7265625" style="8" customWidth="1"/>
    <col min="698" max="698" width="29.26953125" style="8" customWidth="1"/>
    <col min="699" max="699" width="10.26953125" style="8" customWidth="1"/>
    <col min="700" max="702" width="8.81640625" style="8" customWidth="1"/>
    <col min="703" max="703" width="9.1796875" style="8" customWidth="1"/>
    <col min="704" max="704" width="20.26953125" style="8" customWidth="1"/>
    <col min="705" max="945" width="8.81640625" style="8"/>
    <col min="946" max="946" width="25.26953125" style="8" customWidth="1"/>
    <col min="947" max="947" width="10.453125" style="8" customWidth="1"/>
    <col min="948" max="948" width="7.7265625" style="8" customWidth="1"/>
    <col min="949" max="949" width="10.1796875" style="8" customWidth="1"/>
    <col min="950" max="950" width="8.453125" style="8" customWidth="1"/>
    <col min="951" max="951" width="18.81640625" style="8" customWidth="1"/>
    <col min="952" max="952" width="9.81640625" style="8" customWidth="1"/>
    <col min="953" max="953" width="8.7265625" style="8" customWidth="1"/>
    <col min="954" max="954" width="29.26953125" style="8" customWidth="1"/>
    <col min="955" max="955" width="10.26953125" style="8" customWidth="1"/>
    <col min="956" max="958" width="8.81640625" style="8" customWidth="1"/>
    <col min="959" max="959" width="9.1796875" style="8" customWidth="1"/>
    <col min="960" max="960" width="20.26953125" style="8" customWidth="1"/>
    <col min="961" max="1201" width="8.81640625" style="8"/>
    <col min="1202" max="1202" width="25.26953125" style="8" customWidth="1"/>
    <col min="1203" max="1203" width="10.453125" style="8" customWidth="1"/>
    <col min="1204" max="1204" width="7.7265625" style="8" customWidth="1"/>
    <col min="1205" max="1205" width="10.1796875" style="8" customWidth="1"/>
    <col min="1206" max="1206" width="8.453125" style="8" customWidth="1"/>
    <col min="1207" max="1207" width="18.81640625" style="8" customWidth="1"/>
    <col min="1208" max="1208" width="9.81640625" style="8" customWidth="1"/>
    <col min="1209" max="1209" width="8.7265625" style="8" customWidth="1"/>
    <col min="1210" max="1210" width="29.26953125" style="8" customWidth="1"/>
    <col min="1211" max="1211" width="10.26953125" style="8" customWidth="1"/>
    <col min="1212" max="1214" width="8.81640625" style="8" customWidth="1"/>
    <col min="1215" max="1215" width="9.1796875" style="8" customWidth="1"/>
    <col min="1216" max="1216" width="20.26953125" style="8" customWidth="1"/>
    <col min="1217" max="1457" width="8.81640625" style="8"/>
    <col min="1458" max="1458" width="25.26953125" style="8" customWidth="1"/>
    <col min="1459" max="1459" width="10.453125" style="8" customWidth="1"/>
    <col min="1460" max="1460" width="7.7265625" style="8" customWidth="1"/>
    <col min="1461" max="1461" width="10.1796875" style="8" customWidth="1"/>
    <col min="1462" max="1462" width="8.453125" style="8" customWidth="1"/>
    <col min="1463" max="1463" width="18.81640625" style="8" customWidth="1"/>
    <col min="1464" max="1464" width="9.81640625" style="8" customWidth="1"/>
    <col min="1465" max="1465" width="8.7265625" style="8" customWidth="1"/>
    <col min="1466" max="1466" width="29.26953125" style="8" customWidth="1"/>
    <col min="1467" max="1467" width="10.26953125" style="8" customWidth="1"/>
    <col min="1468" max="1470" width="8.81640625" style="8" customWidth="1"/>
    <col min="1471" max="1471" width="9.1796875" style="8" customWidth="1"/>
    <col min="1472" max="1472" width="20.26953125" style="8" customWidth="1"/>
    <col min="1473" max="1713" width="8.81640625" style="8"/>
    <col min="1714" max="1714" width="25.26953125" style="8" customWidth="1"/>
    <col min="1715" max="1715" width="10.453125" style="8" customWidth="1"/>
    <col min="1716" max="1716" width="7.7265625" style="8" customWidth="1"/>
    <col min="1717" max="1717" width="10.1796875" style="8" customWidth="1"/>
    <col min="1718" max="1718" width="8.453125" style="8" customWidth="1"/>
    <col min="1719" max="1719" width="18.81640625" style="8" customWidth="1"/>
    <col min="1720" max="1720" width="9.81640625" style="8" customWidth="1"/>
    <col min="1721" max="1721" width="8.7265625" style="8" customWidth="1"/>
    <col min="1722" max="1722" width="29.26953125" style="8" customWidth="1"/>
    <col min="1723" max="1723" width="10.26953125" style="8" customWidth="1"/>
    <col min="1724" max="1726" width="8.81640625" style="8" customWidth="1"/>
    <col min="1727" max="1727" width="9.1796875" style="8" customWidth="1"/>
    <col min="1728" max="1728" width="20.26953125" style="8" customWidth="1"/>
    <col min="1729" max="1969" width="8.81640625" style="8"/>
    <col min="1970" max="1970" width="25.26953125" style="8" customWidth="1"/>
    <col min="1971" max="1971" width="10.453125" style="8" customWidth="1"/>
    <col min="1972" max="1972" width="7.7265625" style="8" customWidth="1"/>
    <col min="1973" max="1973" width="10.1796875" style="8" customWidth="1"/>
    <col min="1974" max="1974" width="8.453125" style="8" customWidth="1"/>
    <col min="1975" max="1975" width="18.81640625" style="8" customWidth="1"/>
    <col min="1976" max="1976" width="9.81640625" style="8" customWidth="1"/>
    <col min="1977" max="1977" width="8.7265625" style="8" customWidth="1"/>
    <col min="1978" max="1978" width="29.26953125" style="8" customWidth="1"/>
    <col min="1979" max="1979" width="10.26953125" style="8" customWidth="1"/>
    <col min="1980" max="1982" width="8.81640625" style="8" customWidth="1"/>
    <col min="1983" max="1983" width="9.1796875" style="8" customWidth="1"/>
    <col min="1984" max="1984" width="20.26953125" style="8" customWidth="1"/>
    <col min="1985" max="2225" width="8.81640625" style="8"/>
    <col min="2226" max="2226" width="25.26953125" style="8" customWidth="1"/>
    <col min="2227" max="2227" width="10.453125" style="8" customWidth="1"/>
    <col min="2228" max="2228" width="7.7265625" style="8" customWidth="1"/>
    <col min="2229" max="2229" width="10.1796875" style="8" customWidth="1"/>
    <col min="2230" max="2230" width="8.453125" style="8" customWidth="1"/>
    <col min="2231" max="2231" width="18.81640625" style="8" customWidth="1"/>
    <col min="2232" max="2232" width="9.81640625" style="8" customWidth="1"/>
    <col min="2233" max="2233" width="8.7265625" style="8" customWidth="1"/>
    <col min="2234" max="2234" width="29.26953125" style="8" customWidth="1"/>
    <col min="2235" max="2235" width="10.26953125" style="8" customWidth="1"/>
    <col min="2236" max="2238" width="8.81640625" style="8" customWidth="1"/>
    <col min="2239" max="2239" width="9.1796875" style="8" customWidth="1"/>
    <col min="2240" max="2240" width="20.26953125" style="8" customWidth="1"/>
    <col min="2241" max="2481" width="8.81640625" style="8"/>
    <col min="2482" max="2482" width="25.26953125" style="8" customWidth="1"/>
    <col min="2483" max="2483" width="10.453125" style="8" customWidth="1"/>
    <col min="2484" max="2484" width="7.7265625" style="8" customWidth="1"/>
    <col min="2485" max="2485" width="10.1796875" style="8" customWidth="1"/>
    <col min="2486" max="2486" width="8.453125" style="8" customWidth="1"/>
    <col min="2487" max="2487" width="18.81640625" style="8" customWidth="1"/>
    <col min="2488" max="2488" width="9.81640625" style="8" customWidth="1"/>
    <col min="2489" max="2489" width="8.7265625" style="8" customWidth="1"/>
    <col min="2490" max="2490" width="29.26953125" style="8" customWidth="1"/>
    <col min="2491" max="2491" width="10.26953125" style="8" customWidth="1"/>
    <col min="2492" max="2494" width="8.81640625" style="8" customWidth="1"/>
    <col min="2495" max="2495" width="9.1796875" style="8" customWidth="1"/>
    <col min="2496" max="2496" width="20.26953125" style="8" customWidth="1"/>
    <col min="2497" max="2737" width="8.81640625" style="8"/>
    <col min="2738" max="2738" width="25.26953125" style="8" customWidth="1"/>
    <col min="2739" max="2739" width="10.453125" style="8" customWidth="1"/>
    <col min="2740" max="2740" width="7.7265625" style="8" customWidth="1"/>
    <col min="2741" max="2741" width="10.1796875" style="8" customWidth="1"/>
    <col min="2742" max="2742" width="8.453125" style="8" customWidth="1"/>
    <col min="2743" max="2743" width="18.81640625" style="8" customWidth="1"/>
    <col min="2744" max="2744" width="9.81640625" style="8" customWidth="1"/>
    <col min="2745" max="2745" width="8.7265625" style="8" customWidth="1"/>
    <col min="2746" max="2746" width="29.26953125" style="8" customWidth="1"/>
    <col min="2747" max="2747" width="10.26953125" style="8" customWidth="1"/>
    <col min="2748" max="2750" width="8.81640625" style="8" customWidth="1"/>
    <col min="2751" max="2751" width="9.1796875" style="8" customWidth="1"/>
    <col min="2752" max="2752" width="20.26953125" style="8" customWidth="1"/>
    <col min="2753" max="2993" width="8.81640625" style="8"/>
    <col min="2994" max="2994" width="25.26953125" style="8" customWidth="1"/>
    <col min="2995" max="2995" width="10.453125" style="8" customWidth="1"/>
    <col min="2996" max="2996" width="7.7265625" style="8" customWidth="1"/>
    <col min="2997" max="2997" width="10.1796875" style="8" customWidth="1"/>
    <col min="2998" max="2998" width="8.453125" style="8" customWidth="1"/>
    <col min="2999" max="2999" width="18.81640625" style="8" customWidth="1"/>
    <col min="3000" max="3000" width="9.81640625" style="8" customWidth="1"/>
    <col min="3001" max="3001" width="8.7265625" style="8" customWidth="1"/>
    <col min="3002" max="3002" width="29.26953125" style="8" customWidth="1"/>
    <col min="3003" max="3003" width="10.26953125" style="8" customWidth="1"/>
    <col min="3004" max="3006" width="8.81640625" style="8" customWidth="1"/>
    <col min="3007" max="3007" width="9.1796875" style="8" customWidth="1"/>
    <col min="3008" max="3008" width="20.26953125" style="8" customWidth="1"/>
    <col min="3009" max="3249" width="8.81640625" style="8"/>
    <col min="3250" max="3250" width="25.26953125" style="8" customWidth="1"/>
    <col min="3251" max="3251" width="10.453125" style="8" customWidth="1"/>
    <col min="3252" max="3252" width="7.7265625" style="8" customWidth="1"/>
    <col min="3253" max="3253" width="10.1796875" style="8" customWidth="1"/>
    <col min="3254" max="3254" width="8.453125" style="8" customWidth="1"/>
    <col min="3255" max="3255" width="18.81640625" style="8" customWidth="1"/>
    <col min="3256" max="3256" width="9.81640625" style="8" customWidth="1"/>
    <col min="3257" max="3257" width="8.7265625" style="8" customWidth="1"/>
    <col min="3258" max="3258" width="29.26953125" style="8" customWidth="1"/>
    <col min="3259" max="3259" width="10.26953125" style="8" customWidth="1"/>
    <col min="3260" max="3262" width="8.81640625" style="8" customWidth="1"/>
    <col min="3263" max="3263" width="9.1796875" style="8" customWidth="1"/>
    <col min="3264" max="3264" width="20.26953125" style="8" customWidth="1"/>
    <col min="3265" max="3505" width="8.81640625" style="8"/>
    <col min="3506" max="3506" width="25.26953125" style="8" customWidth="1"/>
    <col min="3507" max="3507" width="10.453125" style="8" customWidth="1"/>
    <col min="3508" max="3508" width="7.7265625" style="8" customWidth="1"/>
    <col min="3509" max="3509" width="10.1796875" style="8" customWidth="1"/>
    <col min="3510" max="3510" width="8.453125" style="8" customWidth="1"/>
    <col min="3511" max="3511" width="18.81640625" style="8" customWidth="1"/>
    <col min="3512" max="3512" width="9.81640625" style="8" customWidth="1"/>
    <col min="3513" max="3513" width="8.7265625" style="8" customWidth="1"/>
    <col min="3514" max="3514" width="29.26953125" style="8" customWidth="1"/>
    <col min="3515" max="3515" width="10.26953125" style="8" customWidth="1"/>
    <col min="3516" max="3518" width="8.81640625" style="8" customWidth="1"/>
    <col min="3519" max="3519" width="9.1796875" style="8" customWidth="1"/>
    <col min="3520" max="3520" width="20.26953125" style="8" customWidth="1"/>
    <col min="3521" max="3761" width="8.81640625" style="8"/>
    <col min="3762" max="3762" width="25.26953125" style="8" customWidth="1"/>
    <col min="3763" max="3763" width="10.453125" style="8" customWidth="1"/>
    <col min="3764" max="3764" width="7.7265625" style="8" customWidth="1"/>
    <col min="3765" max="3765" width="10.1796875" style="8" customWidth="1"/>
    <col min="3766" max="3766" width="8.453125" style="8" customWidth="1"/>
    <col min="3767" max="3767" width="18.81640625" style="8" customWidth="1"/>
    <col min="3768" max="3768" width="9.81640625" style="8" customWidth="1"/>
    <col min="3769" max="3769" width="8.7265625" style="8" customWidth="1"/>
    <col min="3770" max="3770" width="29.26953125" style="8" customWidth="1"/>
    <col min="3771" max="3771" width="10.26953125" style="8" customWidth="1"/>
    <col min="3772" max="3774" width="8.81640625" style="8" customWidth="1"/>
    <col min="3775" max="3775" width="9.1796875" style="8" customWidth="1"/>
    <col min="3776" max="3776" width="20.26953125" style="8" customWidth="1"/>
    <col min="3777" max="4017" width="8.81640625" style="8"/>
    <col min="4018" max="4018" width="25.26953125" style="8" customWidth="1"/>
    <col min="4019" max="4019" width="10.453125" style="8" customWidth="1"/>
    <col min="4020" max="4020" width="7.7265625" style="8" customWidth="1"/>
    <col min="4021" max="4021" width="10.1796875" style="8" customWidth="1"/>
    <col min="4022" max="4022" width="8.453125" style="8" customWidth="1"/>
    <col min="4023" max="4023" width="18.81640625" style="8" customWidth="1"/>
    <col min="4024" max="4024" width="9.81640625" style="8" customWidth="1"/>
    <col min="4025" max="4025" width="8.7265625" style="8" customWidth="1"/>
    <col min="4026" max="4026" width="29.26953125" style="8" customWidth="1"/>
    <col min="4027" max="4027" width="10.26953125" style="8" customWidth="1"/>
    <col min="4028" max="4030" width="8.81640625" style="8" customWidth="1"/>
    <col min="4031" max="4031" width="9.1796875" style="8" customWidth="1"/>
    <col min="4032" max="4032" width="20.26953125" style="8" customWidth="1"/>
    <col min="4033" max="4273" width="8.81640625" style="8"/>
    <col min="4274" max="4274" width="25.26953125" style="8" customWidth="1"/>
    <col min="4275" max="4275" width="10.453125" style="8" customWidth="1"/>
    <col min="4276" max="4276" width="7.7265625" style="8" customWidth="1"/>
    <col min="4277" max="4277" width="10.1796875" style="8" customWidth="1"/>
    <col min="4278" max="4278" width="8.453125" style="8" customWidth="1"/>
    <col min="4279" max="4279" width="18.81640625" style="8" customWidth="1"/>
    <col min="4280" max="4280" width="9.81640625" style="8" customWidth="1"/>
    <col min="4281" max="4281" width="8.7265625" style="8" customWidth="1"/>
    <col min="4282" max="4282" width="29.26953125" style="8" customWidth="1"/>
    <col min="4283" max="4283" width="10.26953125" style="8" customWidth="1"/>
    <col min="4284" max="4286" width="8.81640625" style="8" customWidth="1"/>
    <col min="4287" max="4287" width="9.1796875" style="8" customWidth="1"/>
    <col min="4288" max="4288" width="20.26953125" style="8" customWidth="1"/>
    <col min="4289" max="4529" width="8.81640625" style="8"/>
    <col min="4530" max="4530" width="25.26953125" style="8" customWidth="1"/>
    <col min="4531" max="4531" width="10.453125" style="8" customWidth="1"/>
    <col min="4532" max="4532" width="7.7265625" style="8" customWidth="1"/>
    <col min="4533" max="4533" width="10.1796875" style="8" customWidth="1"/>
    <col min="4534" max="4534" width="8.453125" style="8" customWidth="1"/>
    <col min="4535" max="4535" width="18.81640625" style="8" customWidth="1"/>
    <col min="4536" max="4536" width="9.81640625" style="8" customWidth="1"/>
    <col min="4537" max="4537" width="8.7265625" style="8" customWidth="1"/>
    <col min="4538" max="4538" width="29.26953125" style="8" customWidth="1"/>
    <col min="4539" max="4539" width="10.26953125" style="8" customWidth="1"/>
    <col min="4540" max="4542" width="8.81640625" style="8" customWidth="1"/>
    <col min="4543" max="4543" width="9.1796875" style="8" customWidth="1"/>
    <col min="4544" max="4544" width="20.26953125" style="8" customWidth="1"/>
    <col min="4545" max="4785" width="8.81640625" style="8"/>
    <col min="4786" max="4786" width="25.26953125" style="8" customWidth="1"/>
    <col min="4787" max="4787" width="10.453125" style="8" customWidth="1"/>
    <col min="4788" max="4788" width="7.7265625" style="8" customWidth="1"/>
    <col min="4789" max="4789" width="10.1796875" style="8" customWidth="1"/>
    <col min="4790" max="4790" width="8.453125" style="8" customWidth="1"/>
    <col min="4791" max="4791" width="18.81640625" style="8" customWidth="1"/>
    <col min="4792" max="4792" width="9.81640625" style="8" customWidth="1"/>
    <col min="4793" max="4793" width="8.7265625" style="8" customWidth="1"/>
    <col min="4794" max="4794" width="29.26953125" style="8" customWidth="1"/>
    <col min="4795" max="4795" width="10.26953125" style="8" customWidth="1"/>
    <col min="4796" max="4798" width="8.81640625" style="8" customWidth="1"/>
    <col min="4799" max="4799" width="9.1796875" style="8" customWidth="1"/>
    <col min="4800" max="4800" width="20.26953125" style="8" customWidth="1"/>
    <col min="4801" max="5041" width="8.81640625" style="8"/>
    <col min="5042" max="5042" width="25.26953125" style="8" customWidth="1"/>
    <col min="5043" max="5043" width="10.453125" style="8" customWidth="1"/>
    <col min="5044" max="5044" width="7.7265625" style="8" customWidth="1"/>
    <col min="5045" max="5045" width="10.1796875" style="8" customWidth="1"/>
    <col min="5046" max="5046" width="8.453125" style="8" customWidth="1"/>
    <col min="5047" max="5047" width="18.81640625" style="8" customWidth="1"/>
    <col min="5048" max="5048" width="9.81640625" style="8" customWidth="1"/>
    <col min="5049" max="5049" width="8.7265625" style="8" customWidth="1"/>
    <col min="5050" max="5050" width="29.26953125" style="8" customWidth="1"/>
    <col min="5051" max="5051" width="10.26953125" style="8" customWidth="1"/>
    <col min="5052" max="5054" width="8.81640625" style="8" customWidth="1"/>
    <col min="5055" max="5055" width="9.1796875" style="8" customWidth="1"/>
    <col min="5056" max="5056" width="20.26953125" style="8" customWidth="1"/>
    <col min="5057" max="5297" width="8.81640625" style="8"/>
    <col min="5298" max="5298" width="25.26953125" style="8" customWidth="1"/>
    <col min="5299" max="5299" width="10.453125" style="8" customWidth="1"/>
    <col min="5300" max="5300" width="7.7265625" style="8" customWidth="1"/>
    <col min="5301" max="5301" width="10.1796875" style="8" customWidth="1"/>
    <col min="5302" max="5302" width="8.453125" style="8" customWidth="1"/>
    <col min="5303" max="5303" width="18.81640625" style="8" customWidth="1"/>
    <col min="5304" max="5304" width="9.81640625" style="8" customWidth="1"/>
    <col min="5305" max="5305" width="8.7265625" style="8" customWidth="1"/>
    <col min="5306" max="5306" width="29.26953125" style="8" customWidth="1"/>
    <col min="5307" max="5307" width="10.26953125" style="8" customWidth="1"/>
    <col min="5308" max="5310" width="8.81640625" style="8" customWidth="1"/>
    <col min="5311" max="5311" width="9.1796875" style="8" customWidth="1"/>
    <col min="5312" max="5312" width="20.26953125" style="8" customWidth="1"/>
    <col min="5313" max="5553" width="8.81640625" style="8"/>
    <col min="5554" max="5554" width="25.26953125" style="8" customWidth="1"/>
    <col min="5555" max="5555" width="10.453125" style="8" customWidth="1"/>
    <col min="5556" max="5556" width="7.7265625" style="8" customWidth="1"/>
    <col min="5557" max="5557" width="10.1796875" style="8" customWidth="1"/>
    <col min="5558" max="5558" width="8.453125" style="8" customWidth="1"/>
    <col min="5559" max="5559" width="18.81640625" style="8" customWidth="1"/>
    <col min="5560" max="5560" width="9.81640625" style="8" customWidth="1"/>
    <col min="5561" max="5561" width="8.7265625" style="8" customWidth="1"/>
    <col min="5562" max="5562" width="29.26953125" style="8" customWidth="1"/>
    <col min="5563" max="5563" width="10.26953125" style="8" customWidth="1"/>
    <col min="5564" max="5566" width="8.81640625" style="8" customWidth="1"/>
    <col min="5567" max="5567" width="9.1796875" style="8" customWidth="1"/>
    <col min="5568" max="5568" width="20.26953125" style="8" customWidth="1"/>
    <col min="5569" max="5809" width="8.81640625" style="8"/>
    <col min="5810" max="5810" width="25.26953125" style="8" customWidth="1"/>
    <col min="5811" max="5811" width="10.453125" style="8" customWidth="1"/>
    <col min="5812" max="5812" width="7.7265625" style="8" customWidth="1"/>
    <col min="5813" max="5813" width="10.1796875" style="8" customWidth="1"/>
    <col min="5814" max="5814" width="8.453125" style="8" customWidth="1"/>
    <col min="5815" max="5815" width="18.81640625" style="8" customWidth="1"/>
    <col min="5816" max="5816" width="9.81640625" style="8" customWidth="1"/>
    <col min="5817" max="5817" width="8.7265625" style="8" customWidth="1"/>
    <col min="5818" max="5818" width="29.26953125" style="8" customWidth="1"/>
    <col min="5819" max="5819" width="10.26953125" style="8" customWidth="1"/>
    <col min="5820" max="5822" width="8.81640625" style="8" customWidth="1"/>
    <col min="5823" max="5823" width="9.1796875" style="8" customWidth="1"/>
    <col min="5824" max="5824" width="20.26953125" style="8" customWidth="1"/>
    <col min="5825" max="6065" width="8.81640625" style="8"/>
    <col min="6066" max="6066" width="25.26953125" style="8" customWidth="1"/>
    <col min="6067" max="6067" width="10.453125" style="8" customWidth="1"/>
    <col min="6068" max="6068" width="7.7265625" style="8" customWidth="1"/>
    <col min="6069" max="6069" width="10.1796875" style="8" customWidth="1"/>
    <col min="6070" max="6070" width="8.453125" style="8" customWidth="1"/>
    <col min="6071" max="6071" width="18.81640625" style="8" customWidth="1"/>
    <col min="6072" max="6072" width="9.81640625" style="8" customWidth="1"/>
    <col min="6073" max="6073" width="8.7265625" style="8" customWidth="1"/>
    <col min="6074" max="6074" width="29.26953125" style="8" customWidth="1"/>
    <col min="6075" max="6075" width="10.26953125" style="8" customWidth="1"/>
    <col min="6076" max="6078" width="8.81640625" style="8" customWidth="1"/>
    <col min="6079" max="6079" width="9.1796875" style="8" customWidth="1"/>
    <col min="6080" max="6080" width="20.26953125" style="8" customWidth="1"/>
    <col min="6081" max="6321" width="8.81640625" style="8"/>
    <col min="6322" max="6322" width="25.26953125" style="8" customWidth="1"/>
    <col min="6323" max="6323" width="10.453125" style="8" customWidth="1"/>
    <col min="6324" max="6324" width="7.7265625" style="8" customWidth="1"/>
    <col min="6325" max="6325" width="10.1796875" style="8" customWidth="1"/>
    <col min="6326" max="6326" width="8.453125" style="8" customWidth="1"/>
    <col min="6327" max="6327" width="18.81640625" style="8" customWidth="1"/>
    <col min="6328" max="6328" width="9.81640625" style="8" customWidth="1"/>
    <col min="6329" max="6329" width="8.7265625" style="8" customWidth="1"/>
    <col min="6330" max="6330" width="29.26953125" style="8" customWidth="1"/>
    <col min="6331" max="6331" width="10.26953125" style="8" customWidth="1"/>
    <col min="6332" max="6334" width="8.81640625" style="8" customWidth="1"/>
    <col min="6335" max="6335" width="9.1796875" style="8" customWidth="1"/>
    <col min="6336" max="6336" width="20.26953125" style="8" customWidth="1"/>
    <col min="6337" max="6577" width="8.81640625" style="8"/>
    <col min="6578" max="6578" width="25.26953125" style="8" customWidth="1"/>
    <col min="6579" max="6579" width="10.453125" style="8" customWidth="1"/>
    <col min="6580" max="6580" width="7.7265625" style="8" customWidth="1"/>
    <col min="6581" max="6581" width="10.1796875" style="8" customWidth="1"/>
    <col min="6582" max="6582" width="8.453125" style="8" customWidth="1"/>
    <col min="6583" max="6583" width="18.81640625" style="8" customWidth="1"/>
    <col min="6584" max="6584" width="9.81640625" style="8" customWidth="1"/>
    <col min="6585" max="6585" width="8.7265625" style="8" customWidth="1"/>
    <col min="6586" max="6586" width="29.26953125" style="8" customWidth="1"/>
    <col min="6587" max="6587" width="10.26953125" style="8" customWidth="1"/>
    <col min="6588" max="6590" width="8.81640625" style="8" customWidth="1"/>
    <col min="6591" max="6591" width="9.1796875" style="8" customWidth="1"/>
    <col min="6592" max="6592" width="20.26953125" style="8" customWidth="1"/>
    <col min="6593" max="6833" width="8.81640625" style="8"/>
    <col min="6834" max="6834" width="25.26953125" style="8" customWidth="1"/>
    <col min="6835" max="6835" width="10.453125" style="8" customWidth="1"/>
    <col min="6836" max="6836" width="7.7265625" style="8" customWidth="1"/>
    <col min="6837" max="6837" width="10.1796875" style="8" customWidth="1"/>
    <col min="6838" max="6838" width="8.453125" style="8" customWidth="1"/>
    <col min="6839" max="6839" width="18.81640625" style="8" customWidth="1"/>
    <col min="6840" max="6840" width="9.81640625" style="8" customWidth="1"/>
    <col min="6841" max="6841" width="8.7265625" style="8" customWidth="1"/>
    <col min="6842" max="6842" width="29.26953125" style="8" customWidth="1"/>
    <col min="6843" max="6843" width="10.26953125" style="8" customWidth="1"/>
    <col min="6844" max="6846" width="8.81640625" style="8" customWidth="1"/>
    <col min="6847" max="6847" width="9.1796875" style="8" customWidth="1"/>
    <col min="6848" max="6848" width="20.26953125" style="8" customWidth="1"/>
    <col min="6849" max="7089" width="8.81640625" style="8"/>
    <col min="7090" max="7090" width="25.26953125" style="8" customWidth="1"/>
    <col min="7091" max="7091" width="10.453125" style="8" customWidth="1"/>
    <col min="7092" max="7092" width="7.7265625" style="8" customWidth="1"/>
    <col min="7093" max="7093" width="10.1796875" style="8" customWidth="1"/>
    <col min="7094" max="7094" width="8.453125" style="8" customWidth="1"/>
    <col min="7095" max="7095" width="18.81640625" style="8" customWidth="1"/>
    <col min="7096" max="7096" width="9.81640625" style="8" customWidth="1"/>
    <col min="7097" max="7097" width="8.7265625" style="8" customWidth="1"/>
    <col min="7098" max="7098" width="29.26953125" style="8" customWidth="1"/>
    <col min="7099" max="7099" width="10.26953125" style="8" customWidth="1"/>
    <col min="7100" max="7102" width="8.81640625" style="8" customWidth="1"/>
    <col min="7103" max="7103" width="9.1796875" style="8" customWidth="1"/>
    <col min="7104" max="7104" width="20.26953125" style="8" customWidth="1"/>
    <col min="7105" max="7345" width="8.81640625" style="8"/>
    <col min="7346" max="7346" width="25.26953125" style="8" customWidth="1"/>
    <col min="7347" max="7347" width="10.453125" style="8" customWidth="1"/>
    <col min="7348" max="7348" width="7.7265625" style="8" customWidth="1"/>
    <col min="7349" max="7349" width="10.1796875" style="8" customWidth="1"/>
    <col min="7350" max="7350" width="8.453125" style="8" customWidth="1"/>
    <col min="7351" max="7351" width="18.81640625" style="8" customWidth="1"/>
    <col min="7352" max="7352" width="9.81640625" style="8" customWidth="1"/>
    <col min="7353" max="7353" width="8.7265625" style="8" customWidth="1"/>
    <col min="7354" max="7354" width="29.26953125" style="8" customWidth="1"/>
    <col min="7355" max="7355" width="10.26953125" style="8" customWidth="1"/>
    <col min="7356" max="7358" width="8.81640625" style="8" customWidth="1"/>
    <col min="7359" max="7359" width="9.1796875" style="8" customWidth="1"/>
    <col min="7360" max="7360" width="20.26953125" style="8" customWidth="1"/>
    <col min="7361" max="7601" width="8.81640625" style="8"/>
    <col min="7602" max="7602" width="25.26953125" style="8" customWidth="1"/>
    <col min="7603" max="7603" width="10.453125" style="8" customWidth="1"/>
    <col min="7604" max="7604" width="7.7265625" style="8" customWidth="1"/>
    <col min="7605" max="7605" width="10.1796875" style="8" customWidth="1"/>
    <col min="7606" max="7606" width="8.453125" style="8" customWidth="1"/>
    <col min="7607" max="7607" width="18.81640625" style="8" customWidth="1"/>
    <col min="7608" max="7608" width="9.81640625" style="8" customWidth="1"/>
    <col min="7609" max="7609" width="8.7265625" style="8" customWidth="1"/>
    <col min="7610" max="7610" width="29.26953125" style="8" customWidth="1"/>
    <col min="7611" max="7611" width="10.26953125" style="8" customWidth="1"/>
    <col min="7612" max="7614" width="8.81640625" style="8" customWidth="1"/>
    <col min="7615" max="7615" width="9.1796875" style="8" customWidth="1"/>
    <col min="7616" max="7616" width="20.26953125" style="8" customWidth="1"/>
    <col min="7617" max="7857" width="8.81640625" style="8"/>
    <col min="7858" max="7858" width="25.26953125" style="8" customWidth="1"/>
    <col min="7859" max="7859" width="10.453125" style="8" customWidth="1"/>
    <col min="7860" max="7860" width="7.7265625" style="8" customWidth="1"/>
    <col min="7861" max="7861" width="10.1796875" style="8" customWidth="1"/>
    <col min="7862" max="7862" width="8.453125" style="8" customWidth="1"/>
    <col min="7863" max="7863" width="18.81640625" style="8" customWidth="1"/>
    <col min="7864" max="7864" width="9.81640625" style="8" customWidth="1"/>
    <col min="7865" max="7865" width="8.7265625" style="8" customWidth="1"/>
    <col min="7866" max="7866" width="29.26953125" style="8" customWidth="1"/>
    <col min="7867" max="7867" width="10.26953125" style="8" customWidth="1"/>
    <col min="7868" max="7870" width="8.81640625" style="8" customWidth="1"/>
    <col min="7871" max="7871" width="9.1796875" style="8" customWidth="1"/>
    <col min="7872" max="7872" width="20.26953125" style="8" customWidth="1"/>
    <col min="7873" max="8113" width="8.81640625" style="8"/>
    <col min="8114" max="8114" width="25.26953125" style="8" customWidth="1"/>
    <col min="8115" max="8115" width="10.453125" style="8" customWidth="1"/>
    <col min="8116" max="8116" width="7.7265625" style="8" customWidth="1"/>
    <col min="8117" max="8117" width="10.1796875" style="8" customWidth="1"/>
    <col min="8118" max="8118" width="8.453125" style="8" customWidth="1"/>
    <col min="8119" max="8119" width="18.81640625" style="8" customWidth="1"/>
    <col min="8120" max="8120" width="9.81640625" style="8" customWidth="1"/>
    <col min="8121" max="8121" width="8.7265625" style="8" customWidth="1"/>
    <col min="8122" max="8122" width="29.26953125" style="8" customWidth="1"/>
    <col min="8123" max="8123" width="10.26953125" style="8" customWidth="1"/>
    <col min="8124" max="8126" width="8.81640625" style="8" customWidth="1"/>
    <col min="8127" max="8127" width="9.1796875" style="8" customWidth="1"/>
    <col min="8128" max="8128" width="20.26953125" style="8" customWidth="1"/>
    <col min="8129" max="8369" width="8.81640625" style="8"/>
    <col min="8370" max="8370" width="25.26953125" style="8" customWidth="1"/>
    <col min="8371" max="8371" width="10.453125" style="8" customWidth="1"/>
    <col min="8372" max="8372" width="7.7265625" style="8" customWidth="1"/>
    <col min="8373" max="8373" width="10.1796875" style="8" customWidth="1"/>
    <col min="8374" max="8374" width="8.453125" style="8" customWidth="1"/>
    <col min="8375" max="8375" width="18.81640625" style="8" customWidth="1"/>
    <col min="8376" max="8376" width="9.81640625" style="8" customWidth="1"/>
    <col min="8377" max="8377" width="8.7265625" style="8" customWidth="1"/>
    <col min="8378" max="8378" width="29.26953125" style="8" customWidth="1"/>
    <col min="8379" max="8379" width="10.26953125" style="8" customWidth="1"/>
    <col min="8380" max="8382" width="8.81640625" style="8" customWidth="1"/>
    <col min="8383" max="8383" width="9.1796875" style="8" customWidth="1"/>
    <col min="8384" max="8384" width="20.26953125" style="8" customWidth="1"/>
    <col min="8385" max="8625" width="8.81640625" style="8"/>
    <col min="8626" max="8626" width="25.26953125" style="8" customWidth="1"/>
    <col min="8627" max="8627" width="10.453125" style="8" customWidth="1"/>
    <col min="8628" max="8628" width="7.7265625" style="8" customWidth="1"/>
    <col min="8629" max="8629" width="10.1796875" style="8" customWidth="1"/>
    <col min="8630" max="8630" width="8.453125" style="8" customWidth="1"/>
    <col min="8631" max="8631" width="18.81640625" style="8" customWidth="1"/>
    <col min="8632" max="8632" width="9.81640625" style="8" customWidth="1"/>
    <col min="8633" max="8633" width="8.7265625" style="8" customWidth="1"/>
    <col min="8634" max="8634" width="29.26953125" style="8" customWidth="1"/>
    <col min="8635" max="8635" width="10.26953125" style="8" customWidth="1"/>
    <col min="8636" max="8638" width="8.81640625" style="8" customWidth="1"/>
    <col min="8639" max="8639" width="9.1796875" style="8" customWidth="1"/>
    <col min="8640" max="8640" width="20.26953125" style="8" customWidth="1"/>
    <col min="8641" max="8881" width="8.81640625" style="8"/>
    <col min="8882" max="8882" width="25.26953125" style="8" customWidth="1"/>
    <col min="8883" max="8883" width="10.453125" style="8" customWidth="1"/>
    <col min="8884" max="8884" width="7.7265625" style="8" customWidth="1"/>
    <col min="8885" max="8885" width="10.1796875" style="8" customWidth="1"/>
    <col min="8886" max="8886" width="8.453125" style="8" customWidth="1"/>
    <col min="8887" max="8887" width="18.81640625" style="8" customWidth="1"/>
    <col min="8888" max="8888" width="9.81640625" style="8" customWidth="1"/>
    <col min="8889" max="8889" width="8.7265625" style="8" customWidth="1"/>
    <col min="8890" max="8890" width="29.26953125" style="8" customWidth="1"/>
    <col min="8891" max="8891" width="10.26953125" style="8" customWidth="1"/>
    <col min="8892" max="8894" width="8.81640625" style="8" customWidth="1"/>
    <col min="8895" max="8895" width="9.1796875" style="8" customWidth="1"/>
    <col min="8896" max="8896" width="20.26953125" style="8" customWidth="1"/>
    <col min="8897" max="9137" width="8.81640625" style="8"/>
    <col min="9138" max="9138" width="25.26953125" style="8" customWidth="1"/>
    <col min="9139" max="9139" width="10.453125" style="8" customWidth="1"/>
    <col min="9140" max="9140" width="7.7265625" style="8" customWidth="1"/>
    <col min="9141" max="9141" width="10.1796875" style="8" customWidth="1"/>
    <col min="9142" max="9142" width="8.453125" style="8" customWidth="1"/>
    <col min="9143" max="9143" width="18.81640625" style="8" customWidth="1"/>
    <col min="9144" max="9144" width="9.81640625" style="8" customWidth="1"/>
    <col min="9145" max="9145" width="8.7265625" style="8" customWidth="1"/>
    <col min="9146" max="9146" width="29.26953125" style="8" customWidth="1"/>
    <col min="9147" max="9147" width="10.26953125" style="8" customWidth="1"/>
    <col min="9148" max="9150" width="8.81640625" style="8" customWidth="1"/>
    <col min="9151" max="9151" width="9.1796875" style="8" customWidth="1"/>
    <col min="9152" max="9152" width="20.26953125" style="8" customWidth="1"/>
    <col min="9153" max="9393" width="8.81640625" style="8"/>
    <col min="9394" max="9394" width="25.26953125" style="8" customWidth="1"/>
    <col min="9395" max="9395" width="10.453125" style="8" customWidth="1"/>
    <col min="9396" max="9396" width="7.7265625" style="8" customWidth="1"/>
    <col min="9397" max="9397" width="10.1796875" style="8" customWidth="1"/>
    <col min="9398" max="9398" width="8.453125" style="8" customWidth="1"/>
    <col min="9399" max="9399" width="18.81640625" style="8" customWidth="1"/>
    <col min="9400" max="9400" width="9.81640625" style="8" customWidth="1"/>
    <col min="9401" max="9401" width="8.7265625" style="8" customWidth="1"/>
    <col min="9402" max="9402" width="29.26953125" style="8" customWidth="1"/>
    <col min="9403" max="9403" width="10.26953125" style="8" customWidth="1"/>
    <col min="9404" max="9406" width="8.81640625" style="8" customWidth="1"/>
    <col min="9407" max="9407" width="9.1796875" style="8" customWidth="1"/>
    <col min="9408" max="9408" width="20.26953125" style="8" customWidth="1"/>
    <col min="9409" max="9649" width="8.81640625" style="8"/>
    <col min="9650" max="9650" width="25.26953125" style="8" customWidth="1"/>
    <col min="9651" max="9651" width="10.453125" style="8" customWidth="1"/>
    <col min="9652" max="9652" width="7.7265625" style="8" customWidth="1"/>
    <col min="9653" max="9653" width="10.1796875" style="8" customWidth="1"/>
    <col min="9654" max="9654" width="8.453125" style="8" customWidth="1"/>
    <col min="9655" max="9655" width="18.81640625" style="8" customWidth="1"/>
    <col min="9656" max="9656" width="9.81640625" style="8" customWidth="1"/>
    <col min="9657" max="9657" width="8.7265625" style="8" customWidth="1"/>
    <col min="9658" max="9658" width="29.26953125" style="8" customWidth="1"/>
    <col min="9659" max="9659" width="10.26953125" style="8" customWidth="1"/>
    <col min="9660" max="9662" width="8.81640625" style="8" customWidth="1"/>
    <col min="9663" max="9663" width="9.1796875" style="8" customWidth="1"/>
    <col min="9664" max="9664" width="20.26953125" style="8" customWidth="1"/>
    <col min="9665" max="9905" width="8.81640625" style="8"/>
    <col min="9906" max="9906" width="25.26953125" style="8" customWidth="1"/>
    <col min="9907" max="9907" width="10.453125" style="8" customWidth="1"/>
    <col min="9908" max="9908" width="7.7265625" style="8" customWidth="1"/>
    <col min="9909" max="9909" width="10.1796875" style="8" customWidth="1"/>
    <col min="9910" max="9910" width="8.453125" style="8" customWidth="1"/>
    <col min="9911" max="9911" width="18.81640625" style="8" customWidth="1"/>
    <col min="9912" max="9912" width="9.81640625" style="8" customWidth="1"/>
    <col min="9913" max="9913" width="8.7265625" style="8" customWidth="1"/>
    <col min="9914" max="9914" width="29.26953125" style="8" customWidth="1"/>
    <col min="9915" max="9915" width="10.26953125" style="8" customWidth="1"/>
    <col min="9916" max="9918" width="8.81640625" style="8" customWidth="1"/>
    <col min="9919" max="9919" width="9.1796875" style="8" customWidth="1"/>
    <col min="9920" max="9920" width="20.26953125" style="8" customWidth="1"/>
    <col min="9921" max="10161" width="8.81640625" style="8"/>
    <col min="10162" max="10162" width="25.26953125" style="8" customWidth="1"/>
    <col min="10163" max="10163" width="10.453125" style="8" customWidth="1"/>
    <col min="10164" max="10164" width="7.7265625" style="8" customWidth="1"/>
    <col min="10165" max="10165" width="10.1796875" style="8" customWidth="1"/>
    <col min="10166" max="10166" width="8.453125" style="8" customWidth="1"/>
    <col min="10167" max="10167" width="18.81640625" style="8" customWidth="1"/>
    <col min="10168" max="10168" width="9.81640625" style="8" customWidth="1"/>
    <col min="10169" max="10169" width="8.7265625" style="8" customWidth="1"/>
    <col min="10170" max="10170" width="29.26953125" style="8" customWidth="1"/>
    <col min="10171" max="10171" width="10.26953125" style="8" customWidth="1"/>
    <col min="10172" max="10174" width="8.81640625" style="8" customWidth="1"/>
    <col min="10175" max="10175" width="9.1796875" style="8" customWidth="1"/>
    <col min="10176" max="10176" width="20.26953125" style="8" customWidth="1"/>
    <col min="10177" max="10417" width="8.81640625" style="8"/>
    <col min="10418" max="10418" width="25.26953125" style="8" customWidth="1"/>
    <col min="10419" max="10419" width="10.453125" style="8" customWidth="1"/>
    <col min="10420" max="10420" width="7.7265625" style="8" customWidth="1"/>
    <col min="10421" max="10421" width="10.1796875" style="8" customWidth="1"/>
    <col min="10422" max="10422" width="8.453125" style="8" customWidth="1"/>
    <col min="10423" max="10423" width="18.81640625" style="8" customWidth="1"/>
    <col min="10424" max="10424" width="9.81640625" style="8" customWidth="1"/>
    <col min="10425" max="10425" width="8.7265625" style="8" customWidth="1"/>
    <col min="10426" max="10426" width="29.26953125" style="8" customWidth="1"/>
    <col min="10427" max="10427" width="10.26953125" style="8" customWidth="1"/>
    <col min="10428" max="10430" width="8.81640625" style="8" customWidth="1"/>
    <col min="10431" max="10431" width="9.1796875" style="8" customWidth="1"/>
    <col min="10432" max="10432" width="20.26953125" style="8" customWidth="1"/>
    <col min="10433" max="10673" width="8.81640625" style="8"/>
    <col min="10674" max="10674" width="25.26953125" style="8" customWidth="1"/>
    <col min="10675" max="10675" width="10.453125" style="8" customWidth="1"/>
    <col min="10676" max="10676" width="7.7265625" style="8" customWidth="1"/>
    <col min="10677" max="10677" width="10.1796875" style="8" customWidth="1"/>
    <col min="10678" max="10678" width="8.453125" style="8" customWidth="1"/>
    <col min="10679" max="10679" width="18.81640625" style="8" customWidth="1"/>
    <col min="10680" max="10680" width="9.81640625" style="8" customWidth="1"/>
    <col min="10681" max="10681" width="8.7265625" style="8" customWidth="1"/>
    <col min="10682" max="10682" width="29.26953125" style="8" customWidth="1"/>
    <col min="10683" max="10683" width="10.26953125" style="8" customWidth="1"/>
    <col min="10684" max="10686" width="8.81640625" style="8" customWidth="1"/>
    <col min="10687" max="10687" width="9.1796875" style="8" customWidth="1"/>
    <col min="10688" max="10688" width="20.26953125" style="8" customWidth="1"/>
    <col min="10689" max="10929" width="8.81640625" style="8"/>
    <col min="10930" max="10930" width="25.26953125" style="8" customWidth="1"/>
    <col min="10931" max="10931" width="10.453125" style="8" customWidth="1"/>
    <col min="10932" max="10932" width="7.7265625" style="8" customWidth="1"/>
    <col min="10933" max="10933" width="10.1796875" style="8" customWidth="1"/>
    <col min="10934" max="10934" width="8.453125" style="8" customWidth="1"/>
    <col min="10935" max="10935" width="18.81640625" style="8" customWidth="1"/>
    <col min="10936" max="10936" width="9.81640625" style="8" customWidth="1"/>
    <col min="10937" max="10937" width="8.7265625" style="8" customWidth="1"/>
    <col min="10938" max="10938" width="29.26953125" style="8" customWidth="1"/>
    <col min="10939" max="10939" width="10.26953125" style="8" customWidth="1"/>
    <col min="10940" max="10942" width="8.81640625" style="8" customWidth="1"/>
    <col min="10943" max="10943" width="9.1796875" style="8" customWidth="1"/>
    <col min="10944" max="10944" width="20.26953125" style="8" customWidth="1"/>
    <col min="10945" max="11185" width="8.81640625" style="8"/>
    <col min="11186" max="11186" width="25.26953125" style="8" customWidth="1"/>
    <col min="11187" max="11187" width="10.453125" style="8" customWidth="1"/>
    <col min="11188" max="11188" width="7.7265625" style="8" customWidth="1"/>
    <col min="11189" max="11189" width="10.1796875" style="8" customWidth="1"/>
    <col min="11190" max="11190" width="8.453125" style="8" customWidth="1"/>
    <col min="11191" max="11191" width="18.81640625" style="8" customWidth="1"/>
    <col min="11192" max="11192" width="9.81640625" style="8" customWidth="1"/>
    <col min="11193" max="11193" width="8.7265625" style="8" customWidth="1"/>
    <col min="11194" max="11194" width="29.26953125" style="8" customWidth="1"/>
    <col min="11195" max="11195" width="10.26953125" style="8" customWidth="1"/>
    <col min="11196" max="11198" width="8.81640625" style="8" customWidth="1"/>
    <col min="11199" max="11199" width="9.1796875" style="8" customWidth="1"/>
    <col min="11200" max="11200" width="20.26953125" style="8" customWidth="1"/>
    <col min="11201" max="11441" width="8.81640625" style="8"/>
    <col min="11442" max="11442" width="25.26953125" style="8" customWidth="1"/>
    <col min="11443" max="11443" width="10.453125" style="8" customWidth="1"/>
    <col min="11444" max="11444" width="7.7265625" style="8" customWidth="1"/>
    <col min="11445" max="11445" width="10.1796875" style="8" customWidth="1"/>
    <col min="11446" max="11446" width="8.453125" style="8" customWidth="1"/>
    <col min="11447" max="11447" width="18.81640625" style="8" customWidth="1"/>
    <col min="11448" max="11448" width="9.81640625" style="8" customWidth="1"/>
    <col min="11449" max="11449" width="8.7265625" style="8" customWidth="1"/>
    <col min="11450" max="11450" width="29.26953125" style="8" customWidth="1"/>
    <col min="11451" max="11451" width="10.26953125" style="8" customWidth="1"/>
    <col min="11452" max="11454" width="8.81640625" style="8" customWidth="1"/>
    <col min="11455" max="11455" width="9.1796875" style="8" customWidth="1"/>
    <col min="11456" max="11456" width="20.26953125" style="8" customWidth="1"/>
    <col min="11457" max="11697" width="8.81640625" style="8"/>
    <col min="11698" max="11698" width="25.26953125" style="8" customWidth="1"/>
    <col min="11699" max="11699" width="10.453125" style="8" customWidth="1"/>
    <col min="11700" max="11700" width="7.7265625" style="8" customWidth="1"/>
    <col min="11701" max="11701" width="10.1796875" style="8" customWidth="1"/>
    <col min="11702" max="11702" width="8.453125" style="8" customWidth="1"/>
    <col min="11703" max="11703" width="18.81640625" style="8" customWidth="1"/>
    <col min="11704" max="11704" width="9.81640625" style="8" customWidth="1"/>
    <col min="11705" max="11705" width="8.7265625" style="8" customWidth="1"/>
    <col min="11706" max="11706" width="29.26953125" style="8" customWidth="1"/>
    <col min="11707" max="11707" width="10.26953125" style="8" customWidth="1"/>
    <col min="11708" max="11710" width="8.81640625" style="8" customWidth="1"/>
    <col min="11711" max="11711" width="9.1796875" style="8" customWidth="1"/>
    <col min="11712" max="11712" width="20.26953125" style="8" customWidth="1"/>
    <col min="11713" max="11953" width="8.81640625" style="8"/>
    <col min="11954" max="11954" width="25.26953125" style="8" customWidth="1"/>
    <col min="11955" max="11955" width="10.453125" style="8" customWidth="1"/>
    <col min="11956" max="11956" width="7.7265625" style="8" customWidth="1"/>
    <col min="11957" max="11957" width="10.1796875" style="8" customWidth="1"/>
    <col min="11958" max="11958" width="8.453125" style="8" customWidth="1"/>
    <col min="11959" max="11959" width="18.81640625" style="8" customWidth="1"/>
    <col min="11960" max="11960" width="9.81640625" style="8" customWidth="1"/>
    <col min="11961" max="11961" width="8.7265625" style="8" customWidth="1"/>
    <col min="11962" max="11962" width="29.26953125" style="8" customWidth="1"/>
    <col min="11963" max="11963" width="10.26953125" style="8" customWidth="1"/>
    <col min="11964" max="11966" width="8.81640625" style="8" customWidth="1"/>
    <col min="11967" max="11967" width="9.1796875" style="8" customWidth="1"/>
    <col min="11968" max="11968" width="20.26953125" style="8" customWidth="1"/>
    <col min="11969" max="12209" width="8.81640625" style="8"/>
    <col min="12210" max="12210" width="25.26953125" style="8" customWidth="1"/>
    <col min="12211" max="12211" width="10.453125" style="8" customWidth="1"/>
    <col min="12212" max="12212" width="7.7265625" style="8" customWidth="1"/>
    <col min="12213" max="12213" width="10.1796875" style="8" customWidth="1"/>
    <col min="12214" max="12214" width="8.453125" style="8" customWidth="1"/>
    <col min="12215" max="12215" width="18.81640625" style="8" customWidth="1"/>
    <col min="12216" max="12216" width="9.81640625" style="8" customWidth="1"/>
    <col min="12217" max="12217" width="8.7265625" style="8" customWidth="1"/>
    <col min="12218" max="12218" width="29.26953125" style="8" customWidth="1"/>
    <col min="12219" max="12219" width="10.26953125" style="8" customWidth="1"/>
    <col min="12220" max="12222" width="8.81640625" style="8" customWidth="1"/>
    <col min="12223" max="12223" width="9.1796875" style="8" customWidth="1"/>
    <col min="12224" max="12224" width="20.26953125" style="8" customWidth="1"/>
    <col min="12225" max="12465" width="8.81640625" style="8"/>
    <col min="12466" max="12466" width="25.26953125" style="8" customWidth="1"/>
    <col min="12467" max="12467" width="10.453125" style="8" customWidth="1"/>
    <col min="12468" max="12468" width="7.7265625" style="8" customWidth="1"/>
    <col min="12469" max="12469" width="10.1796875" style="8" customWidth="1"/>
    <col min="12470" max="12470" width="8.453125" style="8" customWidth="1"/>
    <col min="12471" max="12471" width="18.81640625" style="8" customWidth="1"/>
    <col min="12472" max="12472" width="9.81640625" style="8" customWidth="1"/>
    <col min="12473" max="12473" width="8.7265625" style="8" customWidth="1"/>
    <col min="12474" max="12474" width="29.26953125" style="8" customWidth="1"/>
    <col min="12475" max="12475" width="10.26953125" style="8" customWidth="1"/>
    <col min="12476" max="12478" width="8.81640625" style="8" customWidth="1"/>
    <col min="12479" max="12479" width="9.1796875" style="8" customWidth="1"/>
    <col min="12480" max="12480" width="20.26953125" style="8" customWidth="1"/>
    <col min="12481" max="12721" width="8.81640625" style="8"/>
    <col min="12722" max="12722" width="25.26953125" style="8" customWidth="1"/>
    <col min="12723" max="12723" width="10.453125" style="8" customWidth="1"/>
    <col min="12724" max="12724" width="7.7265625" style="8" customWidth="1"/>
    <col min="12725" max="12725" width="10.1796875" style="8" customWidth="1"/>
    <col min="12726" max="12726" width="8.453125" style="8" customWidth="1"/>
    <col min="12727" max="12727" width="18.81640625" style="8" customWidth="1"/>
    <col min="12728" max="12728" width="9.81640625" style="8" customWidth="1"/>
    <col min="12729" max="12729" width="8.7265625" style="8" customWidth="1"/>
    <col min="12730" max="12730" width="29.26953125" style="8" customWidth="1"/>
    <col min="12731" max="12731" width="10.26953125" style="8" customWidth="1"/>
    <col min="12732" max="12734" width="8.81640625" style="8" customWidth="1"/>
    <col min="12735" max="12735" width="9.1796875" style="8" customWidth="1"/>
    <col min="12736" max="12736" width="20.26953125" style="8" customWidth="1"/>
    <col min="12737" max="12977" width="8.81640625" style="8"/>
    <col min="12978" max="12978" width="25.26953125" style="8" customWidth="1"/>
    <col min="12979" max="12979" width="10.453125" style="8" customWidth="1"/>
    <col min="12980" max="12980" width="7.7265625" style="8" customWidth="1"/>
    <col min="12981" max="12981" width="10.1796875" style="8" customWidth="1"/>
    <col min="12982" max="12982" width="8.453125" style="8" customWidth="1"/>
    <col min="12983" max="12983" width="18.81640625" style="8" customWidth="1"/>
    <col min="12984" max="12984" width="9.81640625" style="8" customWidth="1"/>
    <col min="12985" max="12985" width="8.7265625" style="8" customWidth="1"/>
    <col min="12986" max="12986" width="29.26953125" style="8" customWidth="1"/>
    <col min="12987" max="12987" width="10.26953125" style="8" customWidth="1"/>
    <col min="12988" max="12990" width="8.81640625" style="8" customWidth="1"/>
    <col min="12991" max="12991" width="9.1796875" style="8" customWidth="1"/>
    <col min="12992" max="12992" width="20.26953125" style="8" customWidth="1"/>
    <col min="12993" max="13233" width="8.81640625" style="8"/>
    <col min="13234" max="13234" width="25.26953125" style="8" customWidth="1"/>
    <col min="13235" max="13235" width="10.453125" style="8" customWidth="1"/>
    <col min="13236" max="13236" width="7.7265625" style="8" customWidth="1"/>
    <col min="13237" max="13237" width="10.1796875" style="8" customWidth="1"/>
    <col min="13238" max="13238" width="8.453125" style="8" customWidth="1"/>
    <col min="13239" max="13239" width="18.81640625" style="8" customWidth="1"/>
    <col min="13240" max="13240" width="9.81640625" style="8" customWidth="1"/>
    <col min="13241" max="13241" width="8.7265625" style="8" customWidth="1"/>
    <col min="13242" max="13242" width="29.26953125" style="8" customWidth="1"/>
    <col min="13243" max="13243" width="10.26953125" style="8" customWidth="1"/>
    <col min="13244" max="13246" width="8.81640625" style="8" customWidth="1"/>
    <col min="13247" max="13247" width="9.1796875" style="8" customWidth="1"/>
    <col min="13248" max="13248" width="20.26953125" style="8" customWidth="1"/>
    <col min="13249" max="13489" width="8.81640625" style="8"/>
    <col min="13490" max="13490" width="25.26953125" style="8" customWidth="1"/>
    <col min="13491" max="13491" width="10.453125" style="8" customWidth="1"/>
    <col min="13492" max="13492" width="7.7265625" style="8" customWidth="1"/>
    <col min="13493" max="13493" width="10.1796875" style="8" customWidth="1"/>
    <col min="13494" max="13494" width="8.453125" style="8" customWidth="1"/>
    <col min="13495" max="13495" width="18.81640625" style="8" customWidth="1"/>
    <col min="13496" max="13496" width="9.81640625" style="8" customWidth="1"/>
    <col min="13497" max="13497" width="8.7265625" style="8" customWidth="1"/>
    <col min="13498" max="13498" width="29.26953125" style="8" customWidth="1"/>
    <col min="13499" max="13499" width="10.26953125" style="8" customWidth="1"/>
    <col min="13500" max="13502" width="8.81640625" style="8" customWidth="1"/>
    <col min="13503" max="13503" width="9.1796875" style="8" customWidth="1"/>
    <col min="13504" max="13504" width="20.26953125" style="8" customWidth="1"/>
    <col min="13505" max="13745" width="8.81640625" style="8"/>
    <col min="13746" max="13746" width="25.26953125" style="8" customWidth="1"/>
    <col min="13747" max="13747" width="10.453125" style="8" customWidth="1"/>
    <col min="13748" max="13748" width="7.7265625" style="8" customWidth="1"/>
    <col min="13749" max="13749" width="10.1796875" style="8" customWidth="1"/>
    <col min="13750" max="13750" width="8.453125" style="8" customWidth="1"/>
    <col min="13751" max="13751" width="18.81640625" style="8" customWidth="1"/>
    <col min="13752" max="13752" width="9.81640625" style="8" customWidth="1"/>
    <col min="13753" max="13753" width="8.7265625" style="8" customWidth="1"/>
    <col min="13754" max="13754" width="29.26953125" style="8" customWidth="1"/>
    <col min="13755" max="13755" width="10.26953125" style="8" customWidth="1"/>
    <col min="13756" max="13758" width="8.81640625" style="8" customWidth="1"/>
    <col min="13759" max="13759" width="9.1796875" style="8" customWidth="1"/>
    <col min="13760" max="13760" width="20.26953125" style="8" customWidth="1"/>
    <col min="13761" max="14001" width="8.81640625" style="8"/>
    <col min="14002" max="14002" width="25.26953125" style="8" customWidth="1"/>
    <col min="14003" max="14003" width="10.453125" style="8" customWidth="1"/>
    <col min="14004" max="14004" width="7.7265625" style="8" customWidth="1"/>
    <col min="14005" max="14005" width="10.1796875" style="8" customWidth="1"/>
    <col min="14006" max="14006" width="8.453125" style="8" customWidth="1"/>
    <col min="14007" max="14007" width="18.81640625" style="8" customWidth="1"/>
    <col min="14008" max="14008" width="9.81640625" style="8" customWidth="1"/>
    <col min="14009" max="14009" width="8.7265625" style="8" customWidth="1"/>
    <col min="14010" max="14010" width="29.26953125" style="8" customWidth="1"/>
    <col min="14011" max="14011" width="10.26953125" style="8" customWidth="1"/>
    <col min="14012" max="14014" width="8.81640625" style="8" customWidth="1"/>
    <col min="14015" max="14015" width="9.1796875" style="8" customWidth="1"/>
    <col min="14016" max="14016" width="20.26953125" style="8" customWidth="1"/>
    <col min="14017" max="14257" width="8.81640625" style="8"/>
    <col min="14258" max="14258" width="25.26953125" style="8" customWidth="1"/>
    <col min="14259" max="14259" width="10.453125" style="8" customWidth="1"/>
    <col min="14260" max="14260" width="7.7265625" style="8" customWidth="1"/>
    <col min="14261" max="14261" width="10.1796875" style="8" customWidth="1"/>
    <col min="14262" max="14262" width="8.453125" style="8" customWidth="1"/>
    <col min="14263" max="14263" width="18.81640625" style="8" customWidth="1"/>
    <col min="14264" max="14264" width="9.81640625" style="8" customWidth="1"/>
    <col min="14265" max="14265" width="8.7265625" style="8" customWidth="1"/>
    <col min="14266" max="14266" width="29.26953125" style="8" customWidth="1"/>
    <col min="14267" max="14267" width="10.26953125" style="8" customWidth="1"/>
    <col min="14268" max="14270" width="8.81640625" style="8" customWidth="1"/>
    <col min="14271" max="14271" width="9.1796875" style="8" customWidth="1"/>
    <col min="14272" max="14272" width="20.26953125" style="8" customWidth="1"/>
    <col min="14273" max="14513" width="8.81640625" style="8"/>
    <col min="14514" max="14514" width="25.26953125" style="8" customWidth="1"/>
    <col min="14515" max="14515" width="10.453125" style="8" customWidth="1"/>
    <col min="14516" max="14516" width="7.7265625" style="8" customWidth="1"/>
    <col min="14517" max="14517" width="10.1796875" style="8" customWidth="1"/>
    <col min="14518" max="14518" width="8.453125" style="8" customWidth="1"/>
    <col min="14519" max="14519" width="18.81640625" style="8" customWidth="1"/>
    <col min="14520" max="14520" width="9.81640625" style="8" customWidth="1"/>
    <col min="14521" max="14521" width="8.7265625" style="8" customWidth="1"/>
    <col min="14522" max="14522" width="29.26953125" style="8" customWidth="1"/>
    <col min="14523" max="14523" width="10.26953125" style="8" customWidth="1"/>
    <col min="14524" max="14526" width="8.81640625" style="8" customWidth="1"/>
    <col min="14527" max="14527" width="9.1796875" style="8" customWidth="1"/>
    <col min="14528" max="14528" width="20.26953125" style="8" customWidth="1"/>
    <col min="14529" max="14769" width="8.81640625" style="8"/>
    <col min="14770" max="14770" width="25.26953125" style="8" customWidth="1"/>
    <col min="14771" max="14771" width="10.453125" style="8" customWidth="1"/>
    <col min="14772" max="14772" width="7.7265625" style="8" customWidth="1"/>
    <col min="14773" max="14773" width="10.1796875" style="8" customWidth="1"/>
    <col min="14774" max="14774" width="8.453125" style="8" customWidth="1"/>
    <col min="14775" max="14775" width="18.81640625" style="8" customWidth="1"/>
    <col min="14776" max="14776" width="9.81640625" style="8" customWidth="1"/>
    <col min="14777" max="14777" width="8.7265625" style="8" customWidth="1"/>
    <col min="14778" max="14778" width="29.26953125" style="8" customWidth="1"/>
    <col min="14779" max="14779" width="10.26953125" style="8" customWidth="1"/>
    <col min="14780" max="14782" width="8.81640625" style="8" customWidth="1"/>
    <col min="14783" max="14783" width="9.1796875" style="8" customWidth="1"/>
    <col min="14784" max="14784" width="20.26953125" style="8" customWidth="1"/>
    <col min="14785" max="15025" width="8.81640625" style="8"/>
    <col min="15026" max="15026" width="25.26953125" style="8" customWidth="1"/>
    <col min="15027" max="15027" width="10.453125" style="8" customWidth="1"/>
    <col min="15028" max="15028" width="7.7265625" style="8" customWidth="1"/>
    <col min="15029" max="15029" width="10.1796875" style="8" customWidth="1"/>
    <col min="15030" max="15030" width="8.453125" style="8" customWidth="1"/>
    <col min="15031" max="15031" width="18.81640625" style="8" customWidth="1"/>
    <col min="15032" max="15032" width="9.81640625" style="8" customWidth="1"/>
    <col min="15033" max="15033" width="8.7265625" style="8" customWidth="1"/>
    <col min="15034" max="15034" width="29.26953125" style="8" customWidth="1"/>
    <col min="15035" max="15035" width="10.26953125" style="8" customWidth="1"/>
    <col min="15036" max="15038" width="8.81640625" style="8" customWidth="1"/>
    <col min="15039" max="15039" width="9.1796875" style="8" customWidth="1"/>
    <col min="15040" max="15040" width="20.26953125" style="8" customWidth="1"/>
    <col min="15041" max="15281" width="8.81640625" style="8"/>
    <col min="15282" max="15282" width="25.26953125" style="8" customWidth="1"/>
    <col min="15283" max="15283" width="10.453125" style="8" customWidth="1"/>
    <col min="15284" max="15284" width="7.7265625" style="8" customWidth="1"/>
    <col min="15285" max="15285" width="10.1796875" style="8" customWidth="1"/>
    <col min="15286" max="15286" width="8.453125" style="8" customWidth="1"/>
    <col min="15287" max="15287" width="18.81640625" style="8" customWidth="1"/>
    <col min="15288" max="15288" width="9.81640625" style="8" customWidth="1"/>
    <col min="15289" max="15289" width="8.7265625" style="8" customWidth="1"/>
    <col min="15290" max="15290" width="29.26953125" style="8" customWidth="1"/>
    <col min="15291" max="15291" width="10.26953125" style="8" customWidth="1"/>
    <col min="15292" max="15294" width="8.81640625" style="8" customWidth="1"/>
    <col min="15295" max="15295" width="9.1796875" style="8" customWidth="1"/>
    <col min="15296" max="15296" width="20.26953125" style="8" customWidth="1"/>
    <col min="15297" max="15537" width="8.81640625" style="8"/>
    <col min="15538" max="15538" width="25.26953125" style="8" customWidth="1"/>
    <col min="15539" max="15539" width="10.453125" style="8" customWidth="1"/>
    <col min="15540" max="15540" width="7.7265625" style="8" customWidth="1"/>
    <col min="15541" max="15541" width="10.1796875" style="8" customWidth="1"/>
    <col min="15542" max="15542" width="8.453125" style="8" customWidth="1"/>
    <col min="15543" max="15543" width="18.81640625" style="8" customWidth="1"/>
    <col min="15544" max="15544" width="9.81640625" style="8" customWidth="1"/>
    <col min="15545" max="15545" width="8.7265625" style="8" customWidth="1"/>
    <col min="15546" max="15546" width="29.26953125" style="8" customWidth="1"/>
    <col min="15547" max="15547" width="10.26953125" style="8" customWidth="1"/>
    <col min="15548" max="15550" width="8.81640625" style="8" customWidth="1"/>
    <col min="15551" max="15551" width="9.1796875" style="8" customWidth="1"/>
    <col min="15552" max="15552" width="20.26953125" style="8" customWidth="1"/>
    <col min="15553" max="15793" width="8.81640625" style="8"/>
    <col min="15794" max="15794" width="25.26953125" style="8" customWidth="1"/>
    <col min="15795" max="15795" width="10.453125" style="8" customWidth="1"/>
    <col min="15796" max="15796" width="7.7265625" style="8" customWidth="1"/>
    <col min="15797" max="15797" width="10.1796875" style="8" customWidth="1"/>
    <col min="15798" max="15798" width="8.453125" style="8" customWidth="1"/>
    <col min="15799" max="15799" width="18.81640625" style="8" customWidth="1"/>
    <col min="15800" max="15800" width="9.81640625" style="8" customWidth="1"/>
    <col min="15801" max="15801" width="8.7265625" style="8" customWidth="1"/>
    <col min="15802" max="15802" width="29.26953125" style="8" customWidth="1"/>
    <col min="15803" max="15803" width="10.26953125" style="8" customWidth="1"/>
    <col min="15804" max="15806" width="8.81640625" style="8" customWidth="1"/>
    <col min="15807" max="15807" width="9.1796875" style="8" customWidth="1"/>
    <col min="15808" max="15808" width="20.26953125" style="8" customWidth="1"/>
    <col min="15809" max="16049" width="8.81640625" style="8"/>
    <col min="16050" max="16050" width="25.26953125" style="8" customWidth="1"/>
    <col min="16051" max="16051" width="10.453125" style="8" customWidth="1"/>
    <col min="16052" max="16052" width="7.7265625" style="8" customWidth="1"/>
    <col min="16053" max="16053" width="10.1796875" style="8" customWidth="1"/>
    <col min="16054" max="16054" width="8.453125" style="8" customWidth="1"/>
    <col min="16055" max="16055" width="18.81640625" style="8" customWidth="1"/>
    <col min="16056" max="16056" width="9.81640625" style="8" customWidth="1"/>
    <col min="16057" max="16057" width="8.7265625" style="8" customWidth="1"/>
    <col min="16058" max="16058" width="29.26953125" style="8" customWidth="1"/>
    <col min="16059" max="16059" width="10.26953125" style="8" customWidth="1"/>
    <col min="16060" max="16062" width="8.81640625" style="8" customWidth="1"/>
    <col min="16063" max="16063" width="9.1796875" style="8" customWidth="1"/>
    <col min="16064" max="16064" width="20.26953125" style="8" customWidth="1"/>
    <col min="16065" max="16384" width="8.81640625" style="8"/>
  </cols>
  <sheetData>
    <row r="1" spans="1:12" s="2" customFormat="1" ht="13" customHeight="1" x14ac:dyDescent="0.35">
      <c r="A1" s="149" t="s">
        <v>39</v>
      </c>
      <c r="B1" s="149"/>
      <c r="C1" s="149"/>
      <c r="D1" s="149"/>
      <c r="E1" s="149"/>
      <c r="F1" s="149"/>
      <c r="G1" s="149"/>
      <c r="H1" s="149"/>
      <c r="I1" s="149"/>
    </row>
    <row r="2" spans="1:12" s="2" customFormat="1" ht="13" customHeight="1" x14ac:dyDescent="0.35">
      <c r="A2" s="149" t="s">
        <v>40</v>
      </c>
      <c r="B2" s="149"/>
      <c r="C2" s="149"/>
      <c r="D2" s="149"/>
      <c r="E2" s="149"/>
      <c r="F2" s="149"/>
      <c r="G2" s="149"/>
      <c r="H2" s="149"/>
      <c r="I2" s="149"/>
    </row>
    <row r="3" spans="1:12" s="2" customFormat="1" ht="13" customHeight="1" x14ac:dyDescent="0.35">
      <c r="A3" s="150" t="s">
        <v>0</v>
      </c>
      <c r="B3" s="150"/>
      <c r="C3" s="150"/>
      <c r="D3" s="150"/>
      <c r="E3" s="150"/>
      <c r="F3" s="150"/>
      <c r="G3" s="150"/>
      <c r="H3" s="150"/>
      <c r="I3" s="150"/>
    </row>
    <row r="4" spans="1:12" s="2" customFormat="1" ht="18.75" customHeight="1" x14ac:dyDescent="0.35">
      <c r="A4" s="150" t="s">
        <v>1</v>
      </c>
      <c r="B4" s="150"/>
      <c r="C4" s="150"/>
      <c r="D4" s="150"/>
      <c r="E4" s="150"/>
      <c r="F4" s="150"/>
      <c r="G4" s="150"/>
      <c r="H4" s="150"/>
      <c r="I4" s="150"/>
    </row>
    <row r="5" spans="1:12" s="2" customFormat="1" ht="28.5" customHeight="1" x14ac:dyDescent="0.35">
      <c r="A5" s="150" t="s">
        <v>41</v>
      </c>
      <c r="B5" s="150"/>
      <c r="C5" s="150"/>
      <c r="D5" s="150"/>
      <c r="E5" s="150"/>
      <c r="F5" s="150"/>
      <c r="G5" s="150"/>
      <c r="H5" s="150"/>
      <c r="I5" s="150"/>
    </row>
    <row r="6" spans="1:12" ht="22" customHeight="1" x14ac:dyDescent="0.35">
      <c r="A6" s="150" t="s">
        <v>42</v>
      </c>
      <c r="B6" s="150"/>
      <c r="C6" s="150"/>
      <c r="D6" s="150"/>
      <c r="E6" s="150"/>
      <c r="F6" s="150"/>
      <c r="G6" s="150"/>
      <c r="H6" s="150"/>
      <c r="I6" s="150"/>
    </row>
    <row r="7" spans="1:12" ht="23" customHeight="1" x14ac:dyDescent="0.35">
      <c r="A7" s="150" t="s">
        <v>43</v>
      </c>
      <c r="B7" s="150"/>
      <c r="C7" s="150"/>
      <c r="D7" s="150"/>
      <c r="E7" s="150"/>
      <c r="F7" s="150"/>
      <c r="G7" s="150"/>
      <c r="H7" s="150"/>
      <c r="I7" s="150"/>
    </row>
    <row r="8" spans="1:12" ht="19.5" customHeight="1" thickBot="1" x14ac:dyDescent="0.4">
      <c r="A8" s="150" t="s">
        <v>44</v>
      </c>
      <c r="B8" s="150"/>
      <c r="C8" s="150"/>
      <c r="D8" s="150"/>
      <c r="E8" s="150"/>
      <c r="F8" s="150"/>
      <c r="G8" s="150"/>
      <c r="H8" s="150"/>
      <c r="I8" s="150"/>
    </row>
    <row r="9" spans="1:12" ht="26.5" customHeight="1" thickBot="1" x14ac:dyDescent="0.3">
      <c r="A9" s="84" t="s">
        <v>45</v>
      </c>
      <c r="B9" s="3" t="s">
        <v>2</v>
      </c>
      <c r="C9" s="4" t="s">
        <v>3</v>
      </c>
      <c r="D9" s="4" t="s">
        <v>4</v>
      </c>
      <c r="E9" s="5"/>
      <c r="F9" s="5"/>
      <c r="G9" s="6"/>
      <c r="H9" s="7"/>
      <c r="I9" s="116" t="s">
        <v>7</v>
      </c>
      <c r="J9" s="117"/>
      <c r="K9" s="118"/>
      <c r="L9" s="16" t="str">
        <f>F50</f>
        <v>ΚΑΘΑΡΕΣ ΑΠΟΔΟΧΕΣ</v>
      </c>
    </row>
    <row r="10" spans="1:12" ht="13" customHeight="1" thickBot="1" x14ac:dyDescent="0.3">
      <c r="A10" s="9" t="s">
        <v>5</v>
      </c>
      <c r="B10" s="10">
        <f>B256</f>
        <v>2580.73</v>
      </c>
      <c r="C10" s="11">
        <v>30</v>
      </c>
      <c r="D10" s="12"/>
      <c r="E10" s="13">
        <f>B10*C10/30</f>
        <v>2580.73</v>
      </c>
      <c r="F10" s="14" t="s">
        <v>6</v>
      </c>
      <c r="G10" s="15">
        <f>SUM(E10:E22)</f>
        <v>4314.99</v>
      </c>
      <c r="H10" s="7"/>
      <c r="I10" s="116" t="str">
        <f>A9</f>
        <v>ΝΑΥΤΟΛΟΓΗΣΗ ΠΛΟΙΑΡΧΟΣ ΜΕ ΧΡΕΩΣΗ ΚΡΑΤΗΣΕΩΝ</v>
      </c>
      <c r="J10" s="117"/>
      <c r="K10" s="118"/>
      <c r="L10" s="21">
        <f>G12</f>
        <v>2677.9915000000001</v>
      </c>
    </row>
    <row r="11" spans="1:12" ht="13" customHeight="1" thickBot="1" x14ac:dyDescent="0.3">
      <c r="A11" s="12" t="s">
        <v>8</v>
      </c>
      <c r="B11" s="17">
        <f>ROUND(B10*22%,2)</f>
        <v>567.76</v>
      </c>
      <c r="C11" s="18"/>
      <c r="D11" s="19"/>
      <c r="E11" s="13">
        <f>B11*C10/30</f>
        <v>567.76</v>
      </c>
      <c r="F11" s="14" t="s">
        <v>9</v>
      </c>
      <c r="G11" s="15">
        <f>SUM(E24:E26)</f>
        <v>1636.9984999999999</v>
      </c>
      <c r="H11" s="7"/>
      <c r="I11" s="116" t="str">
        <f>A28</f>
        <v>ΝΑΥΤΟΛΟΓΗΣΗ Α ΜΗΧΑΝΙΚΟΣ ΜΕ ΧΡΕΩΣΗ ΚΡΑΤΗΣΕΩΝ</v>
      </c>
      <c r="J11" s="117"/>
      <c r="K11" s="118"/>
      <c r="L11" s="21">
        <f>G31</f>
        <v>2628.8954999999996</v>
      </c>
    </row>
    <row r="12" spans="1:12" ht="13" customHeight="1" thickBot="1" x14ac:dyDescent="0.3">
      <c r="A12" s="12" t="s">
        <v>21</v>
      </c>
      <c r="B12" s="13">
        <f>ROUND(B10*5%,2)</f>
        <v>129.04</v>
      </c>
      <c r="C12" s="19"/>
      <c r="D12" s="19"/>
      <c r="E12" s="13">
        <f>B12*C10/30</f>
        <v>129.04</v>
      </c>
      <c r="F12" s="14" t="s">
        <v>11</v>
      </c>
      <c r="G12" s="15">
        <f>G10-G11</f>
        <v>2677.9915000000001</v>
      </c>
      <c r="H12" s="7"/>
      <c r="I12" s="116" t="s">
        <v>12</v>
      </c>
      <c r="J12" s="117"/>
      <c r="K12" s="118"/>
      <c r="L12" s="21">
        <f>G50</f>
        <v>3199.9059999999999</v>
      </c>
    </row>
    <row r="13" spans="1:12" ht="13" customHeight="1" thickBot="1" x14ac:dyDescent="0.3">
      <c r="A13" s="12" t="s">
        <v>26</v>
      </c>
      <c r="B13" s="13">
        <f>ROUND(B10*5%,2)</f>
        <v>129.04</v>
      </c>
      <c r="C13" s="19"/>
      <c r="D13" s="19"/>
      <c r="E13" s="13">
        <f>(B13)*C10/30</f>
        <v>129.04</v>
      </c>
      <c r="F13" s="14"/>
      <c r="G13" s="15"/>
      <c r="H13" s="7"/>
      <c r="I13" s="102" t="s">
        <v>49</v>
      </c>
      <c r="J13" s="103"/>
      <c r="K13" s="104"/>
      <c r="L13" s="21">
        <f>G70</f>
        <v>3134.0349999999994</v>
      </c>
    </row>
    <row r="14" spans="1:12" ht="13" customHeight="1" thickBot="1" x14ac:dyDescent="0.3">
      <c r="A14" s="32" t="s">
        <v>50</v>
      </c>
      <c r="B14" s="52" t="s">
        <v>70</v>
      </c>
      <c r="C14" s="19"/>
      <c r="D14" s="12"/>
      <c r="E14" s="13">
        <f>ROUND((B10+B12+B13)*8/25,2)*C10/30+ROUND(B15*8/25,2)*C15/30</f>
        <v>908.42</v>
      </c>
      <c r="F14" s="14"/>
      <c r="G14" s="15"/>
      <c r="H14" s="7"/>
      <c r="I14" s="102" t="s">
        <v>51</v>
      </c>
      <c r="J14" s="103"/>
      <c r="K14" s="104"/>
      <c r="L14" s="21">
        <f>G89</f>
        <v>2750.8870000000002</v>
      </c>
    </row>
    <row r="15" spans="1:12" ht="13" customHeight="1" thickBot="1" x14ac:dyDescent="0.4">
      <c r="A15" s="12" t="s">
        <v>23</v>
      </c>
      <c r="B15" s="13">
        <f>B264</f>
        <v>125</v>
      </c>
      <c r="C15" s="11">
        <v>0</v>
      </c>
      <c r="D15" s="19"/>
      <c r="E15" s="13">
        <f>B15*C15/30</f>
        <v>0</v>
      </c>
      <c r="F15" s="14"/>
      <c r="G15" s="15"/>
      <c r="I15" s="102" t="s">
        <v>18</v>
      </c>
      <c r="J15" s="103"/>
      <c r="K15" s="104"/>
      <c r="L15" s="21">
        <f>G107</f>
        <v>2310.6729999999998</v>
      </c>
    </row>
    <row r="16" spans="1:12" ht="13" customHeight="1" thickBot="1" x14ac:dyDescent="0.4">
      <c r="A16" s="24" t="s">
        <v>10</v>
      </c>
      <c r="B16" s="25">
        <f>ROUND(B10/173*32.5%,2)</f>
        <v>4.8499999999999996</v>
      </c>
      <c r="C16" s="18"/>
      <c r="D16" s="26">
        <v>0</v>
      </c>
      <c r="E16" s="13">
        <f t="shared" ref="E16:E19" si="0">B16*D16</f>
        <v>0</v>
      </c>
      <c r="F16" s="14"/>
      <c r="G16" s="15"/>
      <c r="I16" s="102" t="s">
        <v>20</v>
      </c>
      <c r="J16" s="103"/>
      <c r="K16" s="104"/>
      <c r="L16" s="21">
        <f>G126</f>
        <v>2169.8050000000003</v>
      </c>
    </row>
    <row r="17" spans="1:15" ht="13" customHeight="1" thickBot="1" x14ac:dyDescent="0.4">
      <c r="A17" s="24" t="s">
        <v>13</v>
      </c>
      <c r="B17" s="25">
        <f>ROUND(B10/173*107.5%,2)</f>
        <v>16.04</v>
      </c>
      <c r="C17" s="18"/>
      <c r="D17" s="26">
        <v>0</v>
      </c>
      <c r="E17" s="13">
        <f t="shared" si="0"/>
        <v>0</v>
      </c>
      <c r="F17" s="14"/>
      <c r="G17" s="15"/>
      <c r="I17" s="105" t="s">
        <v>22</v>
      </c>
      <c r="J17" s="106"/>
      <c r="K17" s="107"/>
      <c r="L17" s="21">
        <f>G145</f>
        <v>2145.1360000000004</v>
      </c>
      <c r="M17" s="23"/>
      <c r="N17" s="23"/>
      <c r="O17" s="23"/>
    </row>
    <row r="18" spans="1:15" ht="13" customHeight="1" thickBot="1" x14ac:dyDescent="0.4">
      <c r="A18" s="24" t="s">
        <v>14</v>
      </c>
      <c r="B18" s="25">
        <f>ROUND(B10/173*132.5%,2)</f>
        <v>19.77</v>
      </c>
      <c r="C18" s="18"/>
      <c r="D18" s="26">
        <v>0</v>
      </c>
      <c r="E18" s="13">
        <f t="shared" si="0"/>
        <v>0</v>
      </c>
      <c r="F18" s="14"/>
      <c r="G18" s="15"/>
      <c r="I18" s="102" t="s">
        <v>24</v>
      </c>
      <c r="J18" s="103"/>
      <c r="K18" s="104"/>
      <c r="L18" s="21">
        <f>G164</f>
        <v>1354.2249999999999</v>
      </c>
      <c r="M18" s="23"/>
      <c r="N18" s="23"/>
      <c r="O18" s="23"/>
    </row>
    <row r="19" spans="1:15" ht="13" customHeight="1" thickBot="1" x14ac:dyDescent="0.4">
      <c r="A19" s="12" t="s">
        <v>15</v>
      </c>
      <c r="B19" s="25">
        <f>ROUND(B10/173*157.5%,2)</f>
        <v>23.5</v>
      </c>
      <c r="C19" s="18"/>
      <c r="D19" s="26">
        <v>0</v>
      </c>
      <c r="E19" s="13">
        <f t="shared" si="0"/>
        <v>0</v>
      </c>
      <c r="F19" s="14"/>
      <c r="G19" s="28"/>
      <c r="H19" s="29"/>
      <c r="I19" s="102" t="s">
        <v>66</v>
      </c>
      <c r="J19" s="103"/>
      <c r="K19" s="104"/>
      <c r="L19" s="21">
        <f>G183</f>
        <v>2418.8440000000001</v>
      </c>
      <c r="M19" s="23"/>
      <c r="N19" s="23"/>
      <c r="O19" s="23"/>
    </row>
    <row r="20" spans="1:15" ht="14.5" customHeight="1" x14ac:dyDescent="0.35">
      <c r="A20" s="12" t="s">
        <v>17</v>
      </c>
      <c r="B20" s="25">
        <f>ROUND(B10/173*207.5%,2)</f>
        <v>30.95</v>
      </c>
      <c r="C20" s="18"/>
      <c r="D20" s="26">
        <v>0</v>
      </c>
      <c r="E20" s="13">
        <f>B20*D20*8</f>
        <v>0</v>
      </c>
      <c r="F20" s="14"/>
      <c r="G20" s="28"/>
      <c r="H20" s="29"/>
    </row>
    <row r="21" spans="1:15" ht="13" customHeight="1" x14ac:dyDescent="0.35">
      <c r="A21" s="27" t="s">
        <v>19</v>
      </c>
      <c r="B21" s="25">
        <f>ROUND(B10/25*75%,2)</f>
        <v>77.42</v>
      </c>
      <c r="C21" s="19"/>
      <c r="D21" s="26">
        <v>0</v>
      </c>
      <c r="E21" s="13">
        <f t="shared" ref="E21" si="1">B21*D21</f>
        <v>0</v>
      </c>
      <c r="F21" s="30"/>
      <c r="G21" s="31"/>
      <c r="H21" s="29"/>
    </row>
    <row r="22" spans="1:15" ht="13" customHeight="1" x14ac:dyDescent="0.35">
      <c r="A22" s="12" t="s">
        <v>25</v>
      </c>
      <c r="B22" s="13">
        <f>B10/173*0.94</f>
        <v>14.022463583815028</v>
      </c>
      <c r="C22" s="19"/>
      <c r="D22" s="26">
        <v>0</v>
      </c>
      <c r="E22" s="13">
        <f>B22*D22</f>
        <v>0</v>
      </c>
      <c r="F22" s="14"/>
      <c r="G22" s="28"/>
      <c r="H22" s="29"/>
    </row>
    <row r="23" spans="1:15" ht="13" customHeight="1" x14ac:dyDescent="0.35">
      <c r="A23" s="33"/>
      <c r="B23" s="13"/>
      <c r="C23" s="19"/>
      <c r="D23" s="12"/>
      <c r="E23" s="13"/>
      <c r="F23" s="14"/>
      <c r="G23" s="28"/>
      <c r="H23" s="29"/>
    </row>
    <row r="24" spans="1:15" ht="13" customHeight="1" x14ac:dyDescent="0.35">
      <c r="A24" s="33" t="s">
        <v>27</v>
      </c>
      <c r="B24" s="13">
        <v>8</v>
      </c>
      <c r="C24" s="19"/>
      <c r="D24" s="12"/>
      <c r="E24" s="13">
        <f>8*C10/C10</f>
        <v>8</v>
      </c>
      <c r="F24" s="14"/>
      <c r="G24" s="28"/>
    </row>
    <row r="25" spans="1:15" ht="13" customHeight="1" x14ac:dyDescent="0.25">
      <c r="A25" s="34" t="s">
        <v>28</v>
      </c>
      <c r="B25" s="13">
        <f>ROUND((B254*169.04%)*17%+(0.35%*B254),2)</f>
        <v>1155</v>
      </c>
      <c r="C25" s="19"/>
      <c r="D25" s="12"/>
      <c r="E25" s="13">
        <f>B25*C10/30</f>
        <v>1155</v>
      </c>
      <c r="F25" s="14"/>
      <c r="G25" s="28"/>
    </row>
    <row r="26" spans="1:15" s="48" customFormat="1" ht="13" customHeight="1" thickBot="1" x14ac:dyDescent="0.3">
      <c r="A26" s="35" t="s">
        <v>29</v>
      </c>
      <c r="B26" s="36">
        <f>ROUND(SUM(E10:E22)-E25,2)</f>
        <v>3159.99</v>
      </c>
      <c r="C26" s="85">
        <v>15</v>
      </c>
      <c r="D26" s="38"/>
      <c r="E26" s="36">
        <f>B26*C26%</f>
        <v>473.99849999999992</v>
      </c>
      <c r="F26" s="39"/>
      <c r="G26" s="40"/>
      <c r="H26" s="7"/>
    </row>
    <row r="27" spans="1:15" s="48" customFormat="1" ht="27.5" customHeight="1" thickBot="1" x14ac:dyDescent="0.3">
      <c r="A27" s="8"/>
      <c r="B27" s="41"/>
      <c r="C27" s="8"/>
      <c r="D27" s="8"/>
      <c r="E27" s="8"/>
      <c r="F27" s="42"/>
      <c r="G27" s="23"/>
      <c r="H27" s="7"/>
    </row>
    <row r="28" spans="1:15" s="48" customFormat="1" ht="28" customHeight="1" x14ac:dyDescent="0.25">
      <c r="A28" s="72" t="s">
        <v>54</v>
      </c>
      <c r="B28" s="43" t="s">
        <v>2</v>
      </c>
      <c r="C28" s="44" t="s">
        <v>3</v>
      </c>
      <c r="D28" s="44" t="s">
        <v>4</v>
      </c>
      <c r="E28" s="45"/>
      <c r="F28" s="45"/>
      <c r="G28" s="46"/>
      <c r="H28" s="47"/>
    </row>
    <row r="29" spans="1:15" s="48" customFormat="1" ht="13" customHeight="1" x14ac:dyDescent="0.25">
      <c r="A29" s="9" t="s">
        <v>5</v>
      </c>
      <c r="B29" s="10">
        <f>B257</f>
        <v>2527.7399999999998</v>
      </c>
      <c r="C29" s="11">
        <v>30</v>
      </c>
      <c r="D29" s="51"/>
      <c r="E29" s="52">
        <f>B29*C29/30</f>
        <v>2527.7399999999998</v>
      </c>
      <c r="F29" s="30" t="s">
        <v>6</v>
      </c>
      <c r="G29" s="53">
        <f>SUM(E29:E41)</f>
        <v>4226.3899999999994</v>
      </c>
      <c r="H29" s="47"/>
    </row>
    <row r="30" spans="1:15" s="48" customFormat="1" ht="13" customHeight="1" x14ac:dyDescent="0.25">
      <c r="A30" s="12" t="s">
        <v>8</v>
      </c>
      <c r="B30" s="54">
        <f>ROUND(B29*22%,2)</f>
        <v>556.1</v>
      </c>
      <c r="C30" s="50"/>
      <c r="D30" s="50"/>
      <c r="E30" s="52">
        <f>B30*C29/30</f>
        <v>556.1</v>
      </c>
      <c r="F30" s="30" t="s">
        <v>9</v>
      </c>
      <c r="G30" s="53">
        <f>SUM(E43:E45)</f>
        <v>1597.4945</v>
      </c>
      <c r="H30" s="47"/>
    </row>
    <row r="31" spans="1:15" s="48" customFormat="1" ht="13" customHeight="1" x14ac:dyDescent="0.25">
      <c r="A31" s="12" t="s">
        <v>26</v>
      </c>
      <c r="B31" s="52">
        <f>ROUND(B29*5%,2)</f>
        <v>126.39</v>
      </c>
      <c r="C31" s="50"/>
      <c r="D31" s="50"/>
      <c r="E31" s="52">
        <f>B31*C29/30</f>
        <v>126.39</v>
      </c>
      <c r="F31" s="30" t="s">
        <v>11</v>
      </c>
      <c r="G31" s="53">
        <f>G29-G30</f>
        <v>2628.8954999999996</v>
      </c>
      <c r="H31" s="47"/>
    </row>
    <row r="32" spans="1:15" s="48" customFormat="1" ht="13" customHeight="1" x14ac:dyDescent="0.25">
      <c r="A32" s="12" t="s">
        <v>21</v>
      </c>
      <c r="B32" s="52">
        <f>ROUND(B29*5%,2)</f>
        <v>126.39</v>
      </c>
      <c r="C32" s="50"/>
      <c r="D32" s="50"/>
      <c r="E32" s="52">
        <f>B32*C29/30</f>
        <v>126.39</v>
      </c>
      <c r="F32" s="30"/>
      <c r="G32" s="53"/>
      <c r="H32" s="47"/>
    </row>
    <row r="33" spans="1:14" s="48" customFormat="1" ht="13" customHeight="1" x14ac:dyDescent="0.25">
      <c r="A33" s="32" t="str">
        <f>A14</f>
        <v>ΕΠΙΔΟΜΑ ΑΔΕΙΑΣ ΤΡΟΦ/ΑΣ ΧΩΡΙΣ ΙΣΜ ή ΜΕ ΙΣΜ</v>
      </c>
      <c r="B33" s="13" t="s">
        <v>55</v>
      </c>
      <c r="C33" s="50"/>
      <c r="D33" s="51"/>
      <c r="E33" s="52">
        <f>ROUND((B29+B32+B31)*8/25,2)*C29/30+ROUND(B34*8/25,2)*C34/30</f>
        <v>889.77</v>
      </c>
      <c r="F33" s="30"/>
      <c r="G33" s="53"/>
      <c r="H33" s="47"/>
    </row>
    <row r="34" spans="1:14" s="48" customFormat="1" ht="13" customHeight="1" thickBot="1" x14ac:dyDescent="0.3">
      <c r="A34" s="12" t="s">
        <v>23</v>
      </c>
      <c r="B34" s="52">
        <f>B265</f>
        <v>105</v>
      </c>
      <c r="C34" s="11">
        <v>0</v>
      </c>
      <c r="D34" s="50"/>
      <c r="E34" s="52">
        <f>B34*C15/30</f>
        <v>0</v>
      </c>
      <c r="F34" s="30"/>
      <c r="G34" s="31"/>
      <c r="H34" s="47"/>
    </row>
    <row r="35" spans="1:14" s="48" customFormat="1" ht="13" customHeight="1" x14ac:dyDescent="0.35">
      <c r="A35" s="24" t="s">
        <v>10</v>
      </c>
      <c r="B35" s="55">
        <f>ROUND(B29/173*32.5%,2)</f>
        <v>4.75</v>
      </c>
      <c r="C35" s="50"/>
      <c r="D35" s="26">
        <v>0</v>
      </c>
      <c r="E35" s="52">
        <f>B35*D35</f>
        <v>0</v>
      </c>
      <c r="F35" s="30"/>
      <c r="G35" s="57"/>
      <c r="H35" s="47"/>
      <c r="I35" s="121" t="s">
        <v>72</v>
      </c>
      <c r="J35" s="121" t="s">
        <v>46</v>
      </c>
      <c r="K35" s="121" t="s">
        <v>47</v>
      </c>
      <c r="L35" s="121" t="s">
        <v>48</v>
      </c>
      <c r="M35" s="134" t="s">
        <v>73</v>
      </c>
      <c r="N35" s="135"/>
    </row>
    <row r="36" spans="1:14" s="48" customFormat="1" ht="13" customHeight="1" x14ac:dyDescent="0.35">
      <c r="A36" s="24" t="s">
        <v>13</v>
      </c>
      <c r="B36" s="55">
        <f>ROUND(B29/173*107.5%,2)</f>
        <v>15.71</v>
      </c>
      <c r="C36" s="50"/>
      <c r="D36" s="26">
        <v>0</v>
      </c>
      <c r="E36" s="52">
        <f>B36*D36</f>
        <v>0</v>
      </c>
      <c r="F36" s="30"/>
      <c r="G36" s="53"/>
      <c r="H36" s="58"/>
      <c r="I36" s="122"/>
      <c r="J36" s="122"/>
      <c r="K36" s="122"/>
      <c r="L36" s="122"/>
      <c r="M36" s="136"/>
      <c r="N36" s="137"/>
    </row>
    <row r="37" spans="1:14" s="48" customFormat="1" ht="13" customHeight="1" x14ac:dyDescent="0.35">
      <c r="A37" s="24" t="s">
        <v>14</v>
      </c>
      <c r="B37" s="55">
        <f>ROUND(B29/173*132.5%,2)</f>
        <v>19.36</v>
      </c>
      <c r="C37" s="50"/>
      <c r="D37" s="26">
        <v>0</v>
      </c>
      <c r="E37" s="52">
        <f t="shared" ref="E37:E38" si="2">B37*D37</f>
        <v>0</v>
      </c>
      <c r="F37" s="30"/>
      <c r="G37" s="31"/>
      <c r="H37" s="58"/>
      <c r="I37" s="122"/>
      <c r="J37" s="122"/>
      <c r="K37" s="122"/>
      <c r="L37" s="122"/>
      <c r="M37" s="136"/>
      <c r="N37" s="137"/>
    </row>
    <row r="38" spans="1:14" s="48" customFormat="1" ht="13" customHeight="1" x14ac:dyDescent="0.35">
      <c r="A38" s="12" t="s">
        <v>15</v>
      </c>
      <c r="B38" s="55">
        <f>ROUND(B29/173*157.5%,2)</f>
        <v>23.01</v>
      </c>
      <c r="C38" s="50"/>
      <c r="D38" s="26">
        <v>0</v>
      </c>
      <c r="E38" s="52">
        <f t="shared" si="2"/>
        <v>0</v>
      </c>
      <c r="F38" s="30"/>
      <c r="G38" s="31"/>
      <c r="H38" s="59"/>
      <c r="I38" s="122"/>
      <c r="J38" s="122"/>
      <c r="K38" s="122"/>
      <c r="L38" s="122"/>
      <c r="M38" s="136"/>
      <c r="N38" s="137"/>
    </row>
    <row r="39" spans="1:14" s="48" customFormat="1" ht="15.5" customHeight="1" thickBot="1" x14ac:dyDescent="0.4">
      <c r="A39" s="12" t="s">
        <v>17</v>
      </c>
      <c r="B39" s="55">
        <f>ROUND(B29/173*207.5%,2)</f>
        <v>30.32</v>
      </c>
      <c r="C39" s="50"/>
      <c r="D39" s="26">
        <v>0</v>
      </c>
      <c r="E39" s="52">
        <f>B39*D39*8</f>
        <v>0</v>
      </c>
      <c r="F39" s="30"/>
      <c r="G39" s="31"/>
      <c r="H39" s="59"/>
      <c r="I39" s="123"/>
      <c r="J39" s="123"/>
      <c r="K39" s="123"/>
      <c r="L39" s="123"/>
      <c r="M39" s="138"/>
      <c r="N39" s="139"/>
    </row>
    <row r="40" spans="1:14" s="48" customFormat="1" ht="13" customHeight="1" x14ac:dyDescent="0.35">
      <c r="A40" s="27" t="s">
        <v>19</v>
      </c>
      <c r="B40" s="55">
        <f>ROUND(B29/25*75%,2)</f>
        <v>75.83</v>
      </c>
      <c r="C40" s="50"/>
      <c r="D40" s="26">
        <v>0</v>
      </c>
      <c r="E40" s="52">
        <f>B40*D40</f>
        <v>0</v>
      </c>
      <c r="F40" s="30"/>
      <c r="G40" s="31"/>
      <c r="H40" s="59"/>
      <c r="I40" s="140">
        <v>0</v>
      </c>
      <c r="J40" s="140">
        <v>0</v>
      </c>
      <c r="K40" s="140">
        <v>0</v>
      </c>
      <c r="L40" s="140">
        <v>0</v>
      </c>
      <c r="M40" s="143">
        <f>I40*0.325+J40*1.075+K40*1.325+L40*1.575</f>
        <v>0</v>
      </c>
      <c r="N40" s="144"/>
    </row>
    <row r="41" spans="1:14" s="48" customFormat="1" ht="13" customHeight="1" x14ac:dyDescent="0.25">
      <c r="A41" s="12" t="s">
        <v>25</v>
      </c>
      <c r="B41" s="13">
        <f>B29/173*0.94</f>
        <v>13.734541040462426</v>
      </c>
      <c r="C41" s="50"/>
      <c r="D41" s="26">
        <v>0</v>
      </c>
      <c r="E41" s="52">
        <f>B41*D41</f>
        <v>0</v>
      </c>
      <c r="F41" s="30"/>
      <c r="G41" s="31"/>
      <c r="H41" s="59"/>
      <c r="I41" s="141"/>
      <c r="J41" s="141"/>
      <c r="K41" s="141"/>
      <c r="L41" s="141"/>
      <c r="M41" s="145"/>
      <c r="N41" s="146"/>
    </row>
    <row r="42" spans="1:14" s="48" customFormat="1" ht="13" customHeight="1" thickBot="1" x14ac:dyDescent="0.3">
      <c r="A42" s="60"/>
      <c r="B42" s="52"/>
      <c r="C42" s="50"/>
      <c r="D42" s="51"/>
      <c r="E42" s="52"/>
      <c r="F42" s="30"/>
      <c r="G42" s="31"/>
      <c r="H42" s="59"/>
      <c r="I42" s="142"/>
      <c r="J42" s="142"/>
      <c r="K42" s="142"/>
      <c r="L42" s="142"/>
      <c r="M42" s="147"/>
      <c r="N42" s="148"/>
    </row>
    <row r="43" spans="1:14" s="48" customFormat="1" ht="13" customHeight="1" x14ac:dyDescent="0.25">
      <c r="A43" s="60" t="s">
        <v>27</v>
      </c>
      <c r="B43" s="52">
        <v>8</v>
      </c>
      <c r="C43" s="50"/>
      <c r="D43" s="51"/>
      <c r="E43" s="52">
        <f>8*C29/C29</f>
        <v>8</v>
      </c>
      <c r="F43" s="30"/>
      <c r="G43" s="31"/>
      <c r="H43" s="59"/>
    </row>
    <row r="44" spans="1:14" s="48" customFormat="1" ht="13" customHeight="1" x14ac:dyDescent="0.25">
      <c r="A44" s="61" t="s">
        <v>28</v>
      </c>
      <c r="B44" s="52">
        <f>ROUND((B255*169.04%)*17%+(0.35%*B255),2)</f>
        <v>1124.1600000000001</v>
      </c>
      <c r="C44" s="50"/>
      <c r="D44" s="51"/>
      <c r="E44" s="52">
        <f>B44*C29/30</f>
        <v>1124.1600000000001</v>
      </c>
      <c r="F44" s="30"/>
      <c r="G44" s="31"/>
      <c r="H44" s="59"/>
    </row>
    <row r="45" spans="1:14" s="48" customFormat="1" ht="13" customHeight="1" thickBot="1" x14ac:dyDescent="0.3">
      <c r="A45" s="62" t="s">
        <v>29</v>
      </c>
      <c r="B45" s="63">
        <f>ROUND(SUM(E29:E41)-E44,2)</f>
        <v>3102.23</v>
      </c>
      <c r="C45" s="85">
        <v>15</v>
      </c>
      <c r="D45" s="65"/>
      <c r="E45" s="63">
        <f>B45*C45%</f>
        <v>465.33449999999999</v>
      </c>
      <c r="F45" s="66"/>
      <c r="G45" s="67"/>
      <c r="H45" s="59"/>
    </row>
    <row r="46" spans="1:14" s="48" customFormat="1" ht="25" customHeight="1" thickBot="1" x14ac:dyDescent="0.4">
      <c r="B46" s="68"/>
      <c r="F46" s="70"/>
      <c r="G46" s="71"/>
    </row>
    <row r="47" spans="1:14" s="48" customFormat="1" ht="27" customHeight="1" x14ac:dyDescent="0.35">
      <c r="A47" s="86" t="s">
        <v>56</v>
      </c>
      <c r="B47" s="3" t="s">
        <v>2</v>
      </c>
      <c r="C47" s="4" t="s">
        <v>3</v>
      </c>
      <c r="D47" s="4" t="s">
        <v>4</v>
      </c>
      <c r="E47" s="5"/>
      <c r="F47" s="5"/>
      <c r="G47" s="6"/>
    </row>
    <row r="48" spans="1:14" s="48" customFormat="1" ht="13" customHeight="1" x14ac:dyDescent="0.25">
      <c r="A48" s="9" t="s">
        <v>5</v>
      </c>
      <c r="B48" s="10">
        <f>B10</f>
        <v>2580.73</v>
      </c>
      <c r="C48" s="11">
        <v>30</v>
      </c>
      <c r="D48" s="12"/>
      <c r="E48" s="13">
        <f>B48*C48/30</f>
        <v>2580.73</v>
      </c>
      <c r="F48" s="14" t="s">
        <v>6</v>
      </c>
      <c r="G48" s="15">
        <f>SUM(E48:E60)</f>
        <v>4314.99</v>
      </c>
    </row>
    <row r="49" spans="1:7" s="48" customFormat="1" ht="13" customHeight="1" x14ac:dyDescent="0.35">
      <c r="A49" s="12" t="s">
        <v>8</v>
      </c>
      <c r="B49" s="17">
        <f>ROUND(B48*22%,2)</f>
        <v>567.76</v>
      </c>
      <c r="C49" s="18"/>
      <c r="D49" s="19"/>
      <c r="E49" s="13">
        <f>B49*C48/30</f>
        <v>567.76</v>
      </c>
      <c r="F49" s="14" t="s">
        <v>9</v>
      </c>
      <c r="G49" s="15">
        <f>SUM(E62:E64)</f>
        <v>1115.0840000000001</v>
      </c>
    </row>
    <row r="50" spans="1:7" s="48" customFormat="1" ht="13" customHeight="1" x14ac:dyDescent="0.35">
      <c r="A50" s="12" t="s">
        <v>21</v>
      </c>
      <c r="B50" s="13">
        <f>ROUND(B48*5%,2)</f>
        <v>129.04</v>
      </c>
      <c r="C50" s="19"/>
      <c r="D50" s="19"/>
      <c r="E50" s="13">
        <f>B50*C48/30</f>
        <v>129.04</v>
      </c>
      <c r="F50" s="14" t="s">
        <v>11</v>
      </c>
      <c r="G50" s="15">
        <f>G48-G49</f>
        <v>3199.9059999999999</v>
      </c>
    </row>
    <row r="51" spans="1:7" s="48" customFormat="1" ht="13" customHeight="1" x14ac:dyDescent="0.35">
      <c r="A51" s="12" t="s">
        <v>26</v>
      </c>
      <c r="B51" s="13">
        <f>ROUND(B48*5%,2)</f>
        <v>129.04</v>
      </c>
      <c r="C51" s="19"/>
      <c r="D51" s="19"/>
      <c r="E51" s="13">
        <f>(B51)*C48/30</f>
        <v>129.04</v>
      </c>
      <c r="F51" s="14"/>
      <c r="G51" s="15"/>
    </row>
    <row r="52" spans="1:7" s="48" customFormat="1" ht="13" customHeight="1" x14ac:dyDescent="0.25">
      <c r="A52" s="32" t="str">
        <f>A33</f>
        <v>ΕΠΙΔΟΜΑ ΑΔΕΙΑΣ ΤΡΟΦ/ΑΣ ΧΩΡΙΣ ΙΣΜ ή ΜΕ ΙΣΜ</v>
      </c>
      <c r="B52" s="13" t="str">
        <f>B14</f>
        <v>908,42 ή 948,42</v>
      </c>
      <c r="C52" s="19"/>
      <c r="D52" s="12"/>
      <c r="E52" s="13">
        <f>ROUND((B48+B50+B51)*8/25,2)*C48/30+ROUND(B53*8/25,2)*C53/30</f>
        <v>908.42</v>
      </c>
      <c r="F52" s="14"/>
      <c r="G52" s="15"/>
    </row>
    <row r="53" spans="1:7" s="48" customFormat="1" ht="12" customHeight="1" x14ac:dyDescent="0.35">
      <c r="A53" s="12" t="s">
        <v>23</v>
      </c>
      <c r="B53" s="13">
        <f>B264</f>
        <v>125</v>
      </c>
      <c r="C53" s="11">
        <v>0</v>
      </c>
      <c r="D53" s="19"/>
      <c r="E53" s="13">
        <f>B53*C53/30</f>
        <v>0</v>
      </c>
      <c r="F53" s="14"/>
      <c r="G53" s="15"/>
    </row>
    <row r="54" spans="1:7" s="48" customFormat="1" ht="13" customHeight="1" x14ac:dyDescent="0.35">
      <c r="A54" s="24" t="s">
        <v>10</v>
      </c>
      <c r="B54" s="25">
        <f>ROUND(B48/173*32.5%,2)</f>
        <v>4.8499999999999996</v>
      </c>
      <c r="C54" s="18"/>
      <c r="D54" s="26">
        <v>0</v>
      </c>
      <c r="E54" s="13">
        <f t="shared" ref="E54:E59" si="3">B54*D54</f>
        <v>0</v>
      </c>
      <c r="F54" s="14"/>
      <c r="G54" s="15"/>
    </row>
    <row r="55" spans="1:7" s="48" customFormat="1" ht="13" customHeight="1" x14ac:dyDescent="0.35">
      <c r="A55" s="24" t="s">
        <v>13</v>
      </c>
      <c r="B55" s="25">
        <f>ROUND(B48/173*107.5%,2)</f>
        <v>16.04</v>
      </c>
      <c r="C55" s="18"/>
      <c r="D55" s="26">
        <v>0</v>
      </c>
      <c r="E55" s="13">
        <f t="shared" si="3"/>
        <v>0</v>
      </c>
      <c r="F55" s="14"/>
      <c r="G55" s="15"/>
    </row>
    <row r="56" spans="1:7" s="48" customFormat="1" ht="13" customHeight="1" x14ac:dyDescent="0.35">
      <c r="A56" s="24" t="s">
        <v>14</v>
      </c>
      <c r="B56" s="25">
        <f>ROUND(B48/173*132.5%,2)</f>
        <v>19.77</v>
      </c>
      <c r="C56" s="18"/>
      <c r="D56" s="26">
        <v>0</v>
      </c>
      <c r="E56" s="13">
        <f t="shared" si="3"/>
        <v>0</v>
      </c>
      <c r="F56" s="14"/>
      <c r="G56" s="15"/>
    </row>
    <row r="57" spans="1:7" s="48" customFormat="1" ht="13" customHeight="1" x14ac:dyDescent="0.35">
      <c r="A57" s="12" t="s">
        <v>15</v>
      </c>
      <c r="B57" s="25">
        <f>ROUND(B48/173*157.5%,2)</f>
        <v>23.5</v>
      </c>
      <c r="C57" s="18"/>
      <c r="D57" s="26">
        <v>0</v>
      </c>
      <c r="E57" s="13">
        <f t="shared" si="3"/>
        <v>0</v>
      </c>
      <c r="F57" s="14"/>
      <c r="G57" s="28"/>
    </row>
    <row r="58" spans="1:7" s="48" customFormat="1" ht="13" customHeight="1" x14ac:dyDescent="0.35">
      <c r="A58" s="12" t="s">
        <v>17</v>
      </c>
      <c r="B58" s="25">
        <f>ROUND(B48/173*207.5%,2)</f>
        <v>30.95</v>
      </c>
      <c r="C58" s="18"/>
      <c r="D58" s="26">
        <v>0</v>
      </c>
      <c r="E58" s="13">
        <f>B58*D58*8</f>
        <v>0</v>
      </c>
      <c r="F58" s="14"/>
      <c r="G58" s="28"/>
    </row>
    <row r="59" spans="1:7" s="48" customFormat="1" ht="13" customHeight="1" x14ac:dyDescent="0.35">
      <c r="A59" s="27" t="s">
        <v>19</v>
      </c>
      <c r="B59" s="25">
        <f>ROUND(B48/25*75%,2)</f>
        <v>77.42</v>
      </c>
      <c r="C59" s="19"/>
      <c r="D59" s="26">
        <v>0</v>
      </c>
      <c r="E59" s="13">
        <f t="shared" si="3"/>
        <v>0</v>
      </c>
      <c r="F59" s="30"/>
      <c r="G59" s="31"/>
    </row>
    <row r="60" spans="1:7" s="48" customFormat="1" ht="13" customHeight="1" x14ac:dyDescent="0.35">
      <c r="A60" s="12" t="s">
        <v>25</v>
      </c>
      <c r="B60" s="13">
        <f>B48/173*0.94</f>
        <v>14.022463583815028</v>
      </c>
      <c r="C60" s="19"/>
      <c r="D60" s="26">
        <v>0</v>
      </c>
      <c r="E60" s="13">
        <f>B60*D60</f>
        <v>0</v>
      </c>
      <c r="F60" s="14"/>
      <c r="G60" s="28"/>
    </row>
    <row r="61" spans="1:7" s="48" customFormat="1" ht="13" customHeight="1" x14ac:dyDescent="0.35">
      <c r="A61" s="33"/>
      <c r="B61" s="13"/>
      <c r="C61" s="19"/>
      <c r="D61" s="12"/>
      <c r="E61" s="13"/>
      <c r="F61" s="14"/>
      <c r="G61" s="28"/>
    </row>
    <row r="62" spans="1:7" s="48" customFormat="1" ht="13" customHeight="1" x14ac:dyDescent="0.35">
      <c r="A62" s="33" t="s">
        <v>27</v>
      </c>
      <c r="B62" s="13">
        <v>8</v>
      </c>
      <c r="C62" s="19"/>
      <c r="D62" s="12"/>
      <c r="E62" s="13">
        <f>8*C48/C48</f>
        <v>8</v>
      </c>
      <c r="F62" s="14"/>
      <c r="G62" s="28"/>
    </row>
    <row r="63" spans="1:7" s="48" customFormat="1" ht="13" customHeight="1" x14ac:dyDescent="0.25">
      <c r="A63" s="34" t="s">
        <v>28</v>
      </c>
      <c r="B63" s="13">
        <f>ROUND((B48*169.04%)*17%+(0.35%*B48),2)</f>
        <v>750.65</v>
      </c>
      <c r="C63" s="19"/>
      <c r="D63" s="12"/>
      <c r="E63" s="13">
        <f>ROUND((B48*169.04%*17%+0.35%*B48)*C48/30,2)</f>
        <v>750.65</v>
      </c>
      <c r="F63" s="14"/>
      <c r="G63" s="28"/>
    </row>
    <row r="64" spans="1:7" s="48" customFormat="1" ht="13" customHeight="1" thickBot="1" x14ac:dyDescent="0.4">
      <c r="A64" s="35" t="s">
        <v>29</v>
      </c>
      <c r="B64" s="36">
        <f>ROUND(SUM(E48:E60)-E63,2)</f>
        <v>3564.34</v>
      </c>
      <c r="C64" s="85">
        <v>10</v>
      </c>
      <c r="D64" s="38"/>
      <c r="E64" s="36">
        <f>B64*C64%</f>
        <v>356.43400000000003</v>
      </c>
      <c r="F64" s="39"/>
      <c r="G64" s="40"/>
    </row>
    <row r="65" spans="1:7" s="48" customFormat="1" ht="13" customHeight="1" thickBot="1" x14ac:dyDescent="0.4">
      <c r="A65" s="8"/>
      <c r="B65" s="41"/>
      <c r="C65" s="8"/>
      <c r="D65" s="8"/>
      <c r="E65" s="8"/>
      <c r="F65" s="42"/>
      <c r="G65" s="23"/>
    </row>
    <row r="66" spans="1:7" s="48" customFormat="1" ht="16.5" customHeight="1" x14ac:dyDescent="0.35">
      <c r="A66" s="132" t="s">
        <v>57</v>
      </c>
      <c r="B66" s="128" t="s">
        <v>2</v>
      </c>
      <c r="C66" s="130" t="s">
        <v>3</v>
      </c>
      <c r="D66" s="130" t="s">
        <v>4</v>
      </c>
      <c r="E66" s="124"/>
      <c r="F66" s="124"/>
      <c r="G66" s="119"/>
    </row>
    <row r="67" spans="1:7" s="48" customFormat="1" ht="13" customHeight="1" x14ac:dyDescent="0.35">
      <c r="A67" s="133"/>
      <c r="B67" s="129"/>
      <c r="C67" s="131"/>
      <c r="D67" s="131"/>
      <c r="E67" s="125"/>
      <c r="F67" s="125"/>
      <c r="G67" s="120"/>
    </row>
    <row r="68" spans="1:7" s="48" customFormat="1" ht="13" customHeight="1" x14ac:dyDescent="0.25">
      <c r="A68" s="9" t="s">
        <v>5</v>
      </c>
      <c r="B68" s="10">
        <f>B29</f>
        <v>2527.7399999999998</v>
      </c>
      <c r="C68" s="11">
        <v>30</v>
      </c>
      <c r="D68" s="51"/>
      <c r="E68" s="52">
        <f>B68*C68/30</f>
        <v>2527.7399999999998</v>
      </c>
      <c r="F68" s="30" t="s">
        <v>6</v>
      </c>
      <c r="G68" s="53">
        <f>SUM(E68:E80)</f>
        <v>4226.3899999999994</v>
      </c>
    </row>
    <row r="69" spans="1:7" s="48" customFormat="1" ht="13" customHeight="1" x14ac:dyDescent="0.35">
      <c r="A69" s="12" t="s">
        <v>8</v>
      </c>
      <c r="B69" s="54">
        <f>ROUND(B68*22%,2)</f>
        <v>556.1</v>
      </c>
      <c r="C69" s="50"/>
      <c r="D69" s="50"/>
      <c r="E69" s="52">
        <f>B69*C68/30</f>
        <v>556.1</v>
      </c>
      <c r="F69" s="30" t="s">
        <v>9</v>
      </c>
      <c r="G69" s="53">
        <f>SUM(E82:E84)</f>
        <v>1092.355</v>
      </c>
    </row>
    <row r="70" spans="1:7" s="48" customFormat="1" ht="13" customHeight="1" x14ac:dyDescent="0.35">
      <c r="A70" s="12" t="s">
        <v>21</v>
      </c>
      <c r="B70" s="52">
        <f>ROUND(B68*5%,2)</f>
        <v>126.39</v>
      </c>
      <c r="C70" s="50"/>
      <c r="D70" s="50"/>
      <c r="E70" s="52">
        <f>B70*C68/30</f>
        <v>126.39</v>
      </c>
      <c r="F70" s="30" t="s">
        <v>11</v>
      </c>
      <c r="G70" s="53">
        <f>G68-G69</f>
        <v>3134.0349999999994</v>
      </c>
    </row>
    <row r="71" spans="1:7" s="48" customFormat="1" ht="13" customHeight="1" x14ac:dyDescent="0.35">
      <c r="A71" s="12" t="s">
        <v>26</v>
      </c>
      <c r="B71" s="52">
        <f>ROUND(B68*5%,2)</f>
        <v>126.39</v>
      </c>
      <c r="C71" s="50"/>
      <c r="D71" s="50"/>
      <c r="E71" s="52">
        <f>B71*C68/30</f>
        <v>126.39</v>
      </c>
      <c r="F71" s="30"/>
      <c r="G71" s="53"/>
    </row>
    <row r="72" spans="1:7" s="48" customFormat="1" ht="13" customHeight="1" x14ac:dyDescent="0.25">
      <c r="A72" s="32" t="str">
        <f>A52</f>
        <v>ΕΠΙΔΟΜΑ ΑΔΕΙΑΣ ΤΡΟΦ/ΑΣ ΧΩΡΙΣ ΙΣΜ ή ΜΕ ΙΣΜ</v>
      </c>
      <c r="B72" s="13" t="str">
        <f>B33</f>
        <v>846,91 ή 878,91</v>
      </c>
      <c r="C72" s="50"/>
      <c r="D72" s="51"/>
      <c r="E72" s="52">
        <f>ROUND((B68+B70+B71)*8/25,2)*C68/30+ROUND(B73*8/25,2)*C73/30</f>
        <v>889.77</v>
      </c>
      <c r="F72" s="30"/>
      <c r="G72" s="53"/>
    </row>
    <row r="73" spans="1:7" s="48" customFormat="1" ht="13" customHeight="1" x14ac:dyDescent="0.35">
      <c r="A73" s="12" t="s">
        <v>23</v>
      </c>
      <c r="B73" s="52">
        <f>B34</f>
        <v>105</v>
      </c>
      <c r="C73" s="11">
        <v>0</v>
      </c>
      <c r="D73" s="50"/>
      <c r="E73" s="52">
        <f>B73*C53/30</f>
        <v>0</v>
      </c>
      <c r="F73" s="30"/>
      <c r="G73" s="31"/>
    </row>
    <row r="74" spans="1:7" s="48" customFormat="1" ht="13" customHeight="1" x14ac:dyDescent="0.35">
      <c r="A74" s="24" t="s">
        <v>10</v>
      </c>
      <c r="B74" s="55">
        <f>ROUND(B68/173*32.5%,2)</f>
        <v>4.75</v>
      </c>
      <c r="C74" s="50"/>
      <c r="D74" s="26">
        <v>0</v>
      </c>
      <c r="E74" s="52">
        <f>B74*D74</f>
        <v>0</v>
      </c>
      <c r="F74" s="30"/>
      <c r="G74" s="57"/>
    </row>
    <row r="75" spans="1:7" s="48" customFormat="1" ht="13" customHeight="1" x14ac:dyDescent="0.35">
      <c r="A75" s="24" t="s">
        <v>13</v>
      </c>
      <c r="B75" s="55">
        <f>ROUND(B68/173*107.5%,2)</f>
        <v>15.71</v>
      </c>
      <c r="C75" s="50"/>
      <c r="D75" s="26">
        <v>0</v>
      </c>
      <c r="E75" s="52">
        <f>B75*D75</f>
        <v>0</v>
      </c>
      <c r="F75" s="30"/>
      <c r="G75" s="53"/>
    </row>
    <row r="76" spans="1:7" s="48" customFormat="1" ht="13" customHeight="1" x14ac:dyDescent="0.35">
      <c r="A76" s="24" t="s">
        <v>14</v>
      </c>
      <c r="B76" s="55">
        <f>ROUND(B68/173*132.5%,2)</f>
        <v>19.36</v>
      </c>
      <c r="C76" s="50"/>
      <c r="D76" s="26">
        <v>0</v>
      </c>
      <c r="E76" s="52">
        <f t="shared" ref="E76:E77" si="4">B76*D76</f>
        <v>0</v>
      </c>
      <c r="F76" s="30"/>
      <c r="G76" s="31"/>
    </row>
    <row r="77" spans="1:7" s="48" customFormat="1" ht="13" customHeight="1" x14ac:dyDescent="0.35">
      <c r="A77" s="12" t="s">
        <v>15</v>
      </c>
      <c r="B77" s="55">
        <f>ROUND(B68/173*157.5%,2)</f>
        <v>23.01</v>
      </c>
      <c r="C77" s="50"/>
      <c r="D77" s="26">
        <v>0</v>
      </c>
      <c r="E77" s="52">
        <f t="shared" si="4"/>
        <v>0</v>
      </c>
      <c r="F77" s="30"/>
      <c r="G77" s="31"/>
    </row>
    <row r="78" spans="1:7" s="48" customFormat="1" ht="13" customHeight="1" x14ac:dyDescent="0.35">
      <c r="A78" s="12" t="s">
        <v>17</v>
      </c>
      <c r="B78" s="55">
        <f>ROUND(B68/173*207.5%,2)</f>
        <v>30.32</v>
      </c>
      <c r="C78" s="50"/>
      <c r="D78" s="26">
        <v>0</v>
      </c>
      <c r="E78" s="52">
        <f>B78*D78*8</f>
        <v>0</v>
      </c>
      <c r="F78" s="30"/>
      <c r="G78" s="31"/>
    </row>
    <row r="79" spans="1:7" s="48" customFormat="1" ht="13" customHeight="1" x14ac:dyDescent="0.35">
      <c r="A79" s="27" t="s">
        <v>19</v>
      </c>
      <c r="B79" s="55">
        <f>ROUND(B68/25*75%,2)</f>
        <v>75.83</v>
      </c>
      <c r="C79" s="50"/>
      <c r="D79" s="26">
        <v>0</v>
      </c>
      <c r="E79" s="52">
        <f>B79*D79</f>
        <v>0</v>
      </c>
      <c r="F79" s="30"/>
      <c r="G79" s="31"/>
    </row>
    <row r="80" spans="1:7" s="48" customFormat="1" ht="13" customHeight="1" x14ac:dyDescent="0.35">
      <c r="A80" s="12" t="s">
        <v>25</v>
      </c>
      <c r="B80" s="13">
        <f>B68/173*0.94</f>
        <v>13.734541040462426</v>
      </c>
      <c r="C80" s="50"/>
      <c r="D80" s="26">
        <v>0</v>
      </c>
      <c r="E80" s="52">
        <f>B80*D80</f>
        <v>0</v>
      </c>
      <c r="F80" s="30"/>
      <c r="G80" s="31"/>
    </row>
    <row r="81" spans="1:7" s="48" customFormat="1" ht="13" customHeight="1" x14ac:dyDescent="0.35">
      <c r="A81" s="60"/>
      <c r="B81" s="52"/>
      <c r="C81" s="50"/>
      <c r="D81" s="51"/>
      <c r="E81" s="52"/>
      <c r="F81" s="30"/>
      <c r="G81" s="31"/>
    </row>
    <row r="82" spans="1:7" s="48" customFormat="1" ht="13" customHeight="1" x14ac:dyDescent="0.35">
      <c r="A82" s="60" t="s">
        <v>27</v>
      </c>
      <c r="B82" s="52">
        <v>8</v>
      </c>
      <c r="C82" s="50"/>
      <c r="D82" s="51"/>
      <c r="E82" s="52">
        <f>8*C68/C68</f>
        <v>8</v>
      </c>
      <c r="F82" s="30"/>
      <c r="G82" s="31"/>
    </row>
    <row r="83" spans="1:7" s="48" customFormat="1" ht="13.15" customHeight="1" x14ac:dyDescent="0.25">
      <c r="A83" s="61" t="s">
        <v>28</v>
      </c>
      <c r="B83" s="52">
        <f>ROUND((B68*169.04%)*17%+(0.35%*B68),2)</f>
        <v>735.24</v>
      </c>
      <c r="C83" s="50"/>
      <c r="D83" s="51"/>
      <c r="E83" s="52">
        <f>ROUND((B68*169.04%*17%+0.35%*B68)*C68/30,2)</f>
        <v>735.24</v>
      </c>
      <c r="F83" s="30"/>
      <c r="G83" s="31"/>
    </row>
    <row r="84" spans="1:7" s="48" customFormat="1" ht="13.15" customHeight="1" thickBot="1" x14ac:dyDescent="0.4">
      <c r="A84" s="62" t="s">
        <v>29</v>
      </c>
      <c r="B84" s="63">
        <f>ROUND(SUM(E68:E80)-E83,2)</f>
        <v>3491.15</v>
      </c>
      <c r="C84" s="85">
        <v>10</v>
      </c>
      <c r="D84" s="65"/>
      <c r="E84" s="63">
        <f>B84*C84%</f>
        <v>349.11500000000001</v>
      </c>
      <c r="F84" s="66"/>
      <c r="G84" s="67"/>
    </row>
    <row r="85" spans="1:7" s="48" customFormat="1" ht="26" customHeight="1" thickBot="1" x14ac:dyDescent="0.4">
      <c r="B85" s="68"/>
      <c r="F85" s="70"/>
      <c r="G85" s="71"/>
    </row>
    <row r="86" spans="1:7" s="48" customFormat="1" ht="24.5" customHeight="1" x14ac:dyDescent="0.35">
      <c r="A86" s="73" t="s">
        <v>58</v>
      </c>
      <c r="B86" s="43" t="s">
        <v>2</v>
      </c>
      <c r="C86" s="44" t="s">
        <v>3</v>
      </c>
      <c r="D86" s="44" t="s">
        <v>4</v>
      </c>
      <c r="E86" s="45"/>
      <c r="F86" s="45"/>
      <c r="G86" s="46"/>
    </row>
    <row r="87" spans="1:7" s="48" customFormat="1" ht="13.15" customHeight="1" x14ac:dyDescent="0.25">
      <c r="A87" s="9" t="s">
        <v>5</v>
      </c>
      <c r="B87" s="74">
        <f>B258</f>
        <v>2347.5</v>
      </c>
      <c r="C87" s="11">
        <v>30</v>
      </c>
      <c r="D87" s="51"/>
      <c r="E87" s="52">
        <f>ROUND(B87*C87/30,2)</f>
        <v>2347.5</v>
      </c>
      <c r="F87" s="30" t="s">
        <v>6</v>
      </c>
      <c r="G87" s="53">
        <f>SUM(E87:E98)</f>
        <v>3925.03</v>
      </c>
    </row>
    <row r="88" spans="1:7" s="48" customFormat="1" ht="13.15" customHeight="1" x14ac:dyDescent="0.35">
      <c r="A88" s="12" t="s">
        <v>8</v>
      </c>
      <c r="B88" s="54">
        <f>ROUND(B87*22%,2)</f>
        <v>516.45000000000005</v>
      </c>
      <c r="C88" s="50"/>
      <c r="D88" s="50"/>
      <c r="E88" s="52">
        <f>B88*C87/30</f>
        <v>516.45000000000005</v>
      </c>
      <c r="F88" s="30" t="s">
        <v>9</v>
      </c>
      <c r="G88" s="53">
        <f>SUM(E100:E102)</f>
        <v>1174.143</v>
      </c>
    </row>
    <row r="89" spans="1:7" s="48" customFormat="1" ht="13.15" customHeight="1" x14ac:dyDescent="0.35">
      <c r="A89" s="12" t="s">
        <v>21</v>
      </c>
      <c r="B89" s="52">
        <f>ROUND(B87*5%,2)</f>
        <v>117.38</v>
      </c>
      <c r="C89" s="50"/>
      <c r="D89" s="56"/>
      <c r="E89" s="52">
        <f>B89*C87/30</f>
        <v>117.37999999999998</v>
      </c>
      <c r="F89" s="30" t="s">
        <v>11</v>
      </c>
      <c r="G89" s="53">
        <f>G87-G88</f>
        <v>2750.8870000000002</v>
      </c>
    </row>
    <row r="90" spans="1:7" s="48" customFormat="1" ht="13.15" customHeight="1" x14ac:dyDescent="0.35">
      <c r="A90" s="12" t="s">
        <v>26</v>
      </c>
      <c r="B90" s="52">
        <f>ROUND(B87*5%,2)</f>
        <v>117.38</v>
      </c>
      <c r="C90" s="50"/>
      <c r="D90" s="50"/>
      <c r="E90" s="52">
        <f>B90*C87/30</f>
        <v>117.37999999999998</v>
      </c>
      <c r="F90" s="30"/>
      <c r="G90" s="53"/>
    </row>
    <row r="91" spans="1:7" s="48" customFormat="1" ht="13.15" customHeight="1" x14ac:dyDescent="0.25">
      <c r="A91" s="34" t="s">
        <v>30</v>
      </c>
      <c r="B91" s="52">
        <f>ROUND((B87+B89+B90)*8/25,2)</f>
        <v>826.32</v>
      </c>
      <c r="C91" s="50"/>
      <c r="D91" s="51"/>
      <c r="E91" s="52">
        <f>ROUND(B91*C87/30,2)</f>
        <v>826.32</v>
      </c>
      <c r="F91" s="30"/>
      <c r="G91" s="53"/>
    </row>
    <row r="92" spans="1:7" s="48" customFormat="1" ht="13.15" customHeight="1" x14ac:dyDescent="0.35">
      <c r="A92" s="24" t="s">
        <v>10</v>
      </c>
      <c r="B92" s="55">
        <f>ROUND(B87/173*32.5%,2)</f>
        <v>4.41</v>
      </c>
      <c r="C92" s="50"/>
      <c r="D92" s="26">
        <v>0</v>
      </c>
      <c r="E92" s="52">
        <f>B92*D92</f>
        <v>0</v>
      </c>
      <c r="F92" s="30"/>
      <c r="G92" s="31"/>
    </row>
    <row r="93" spans="1:7" s="48" customFormat="1" ht="13.15" customHeight="1" x14ac:dyDescent="0.35">
      <c r="A93" s="24" t="s">
        <v>13</v>
      </c>
      <c r="B93" s="55">
        <f>ROUND(B87/173*107.5%,2)</f>
        <v>14.59</v>
      </c>
      <c r="C93" s="50"/>
      <c r="D93" s="26">
        <v>0</v>
      </c>
      <c r="E93" s="52">
        <f>B93*D93</f>
        <v>0</v>
      </c>
      <c r="F93" s="30"/>
      <c r="G93" s="57"/>
    </row>
    <row r="94" spans="1:7" s="48" customFormat="1" ht="13.15" customHeight="1" x14ac:dyDescent="0.35">
      <c r="A94" s="24" t="s">
        <v>14</v>
      </c>
      <c r="B94" s="55">
        <f>ROUND(B87/173*132.5%,2)</f>
        <v>17.98</v>
      </c>
      <c r="C94" s="50"/>
      <c r="D94" s="26">
        <v>0</v>
      </c>
      <c r="E94" s="52">
        <f t="shared" ref="E94:E95" si="5">B94*D94</f>
        <v>0</v>
      </c>
      <c r="F94" s="30"/>
      <c r="G94" s="53"/>
    </row>
    <row r="95" spans="1:7" s="48" customFormat="1" ht="13.15" customHeight="1" x14ac:dyDescent="0.35">
      <c r="A95" s="12" t="s">
        <v>15</v>
      </c>
      <c r="B95" s="55">
        <f>ROUND(B87/173*157.5%,2)</f>
        <v>21.37</v>
      </c>
      <c r="C95" s="50"/>
      <c r="D95" s="26">
        <v>0</v>
      </c>
      <c r="E95" s="52">
        <f t="shared" si="5"/>
        <v>0</v>
      </c>
      <c r="F95" s="30"/>
      <c r="G95" s="31"/>
    </row>
    <row r="96" spans="1:7" s="48" customFormat="1" ht="13.15" customHeight="1" x14ac:dyDescent="0.35">
      <c r="A96" s="12" t="s">
        <v>17</v>
      </c>
      <c r="B96" s="55">
        <f>ROUND(B87/173*207.5%,2)</f>
        <v>28.16</v>
      </c>
      <c r="C96" s="50"/>
      <c r="D96" s="26">
        <v>0</v>
      </c>
      <c r="E96" s="52">
        <f>B96*D96*8</f>
        <v>0</v>
      </c>
      <c r="F96" s="30"/>
      <c r="G96" s="31"/>
    </row>
    <row r="97" spans="1:7" s="48" customFormat="1" ht="13.15" customHeight="1" x14ac:dyDescent="0.35">
      <c r="A97" s="27" t="s">
        <v>19</v>
      </c>
      <c r="B97" s="55">
        <f>ROUND(B87/25*75%,2)</f>
        <v>70.430000000000007</v>
      </c>
      <c r="C97" s="50"/>
      <c r="D97" s="26">
        <v>0</v>
      </c>
      <c r="E97" s="52">
        <f>B97*D97</f>
        <v>0</v>
      </c>
      <c r="F97" s="30"/>
      <c r="G97" s="31"/>
    </row>
    <row r="98" spans="1:7" s="48" customFormat="1" ht="13.15" customHeight="1" x14ac:dyDescent="0.35">
      <c r="A98" s="12" t="s">
        <v>25</v>
      </c>
      <c r="B98" s="13">
        <f>B87/173*0.94</f>
        <v>12.755202312138728</v>
      </c>
      <c r="C98" s="50"/>
      <c r="D98" s="26">
        <v>0</v>
      </c>
      <c r="E98" s="52">
        <f>B98*D98</f>
        <v>0</v>
      </c>
      <c r="F98" s="30"/>
      <c r="G98" s="31"/>
    </row>
    <row r="99" spans="1:7" s="48" customFormat="1" ht="13.15" customHeight="1" x14ac:dyDescent="0.35">
      <c r="A99" s="60"/>
      <c r="B99" s="52"/>
      <c r="C99" s="50"/>
      <c r="D99" s="51"/>
      <c r="E99" s="52"/>
      <c r="F99" s="30"/>
      <c r="G99" s="31"/>
    </row>
    <row r="100" spans="1:7" s="48" customFormat="1" ht="13.15" customHeight="1" x14ac:dyDescent="0.35">
      <c r="A100" s="60" t="s">
        <v>27</v>
      </c>
      <c r="B100" s="52">
        <v>5</v>
      </c>
      <c r="C100" s="50"/>
      <c r="D100" s="51"/>
      <c r="E100" s="52">
        <f>5*C87/C87</f>
        <v>5</v>
      </c>
      <c r="F100" s="30"/>
      <c r="G100" s="31"/>
    </row>
    <row r="101" spans="1:7" s="48" customFormat="1" ht="13.15" customHeight="1" x14ac:dyDescent="0.25">
      <c r="A101" s="61" t="s">
        <v>28</v>
      </c>
      <c r="B101" s="52">
        <f>ROUND((B87*169.04%)*17%+(0.35%*B87),2)</f>
        <v>682.81</v>
      </c>
      <c r="C101" s="50"/>
      <c r="D101" s="51"/>
      <c r="E101" s="52">
        <f>ROUND((B87*169.04%*17%+0.35%*B87)*C87/30,2)</f>
        <v>682.81</v>
      </c>
      <c r="F101" s="30"/>
      <c r="G101" s="31"/>
    </row>
    <row r="102" spans="1:7" s="48" customFormat="1" ht="13.15" customHeight="1" thickBot="1" x14ac:dyDescent="0.4">
      <c r="A102" s="62" t="s">
        <v>29</v>
      </c>
      <c r="B102" s="63">
        <f>ROUND(SUM(E87:E98)-E101,2)</f>
        <v>3242.22</v>
      </c>
      <c r="C102" s="37">
        <v>15</v>
      </c>
      <c r="D102" s="65"/>
      <c r="E102" s="63">
        <f>B102*C102%</f>
        <v>486.33299999999997</v>
      </c>
      <c r="F102" s="66"/>
      <c r="G102" s="67"/>
    </row>
    <row r="103" spans="1:7" s="48" customFormat="1" ht="26.5" customHeight="1" thickBot="1" x14ac:dyDescent="0.4">
      <c r="B103" s="68"/>
      <c r="F103" s="70"/>
      <c r="G103" s="71"/>
    </row>
    <row r="104" spans="1:7" s="48" customFormat="1" ht="28" customHeight="1" x14ac:dyDescent="0.35">
      <c r="A104" s="73" t="s">
        <v>59</v>
      </c>
      <c r="B104" s="43" t="s">
        <v>2</v>
      </c>
      <c r="C104" s="44" t="s">
        <v>3</v>
      </c>
      <c r="D104" s="44" t="s">
        <v>4</v>
      </c>
      <c r="E104" s="45"/>
      <c r="F104" s="45"/>
      <c r="G104" s="46"/>
    </row>
    <row r="105" spans="1:7" s="48" customFormat="1" ht="13.15" customHeight="1" x14ac:dyDescent="0.35">
      <c r="A105" s="9" t="s">
        <v>5</v>
      </c>
      <c r="B105" s="75">
        <f>B259</f>
        <v>1845.3</v>
      </c>
      <c r="C105" s="11">
        <v>30</v>
      </c>
      <c r="D105" s="51"/>
      <c r="E105" s="52">
        <f>B105*C105/30</f>
        <v>1845.3</v>
      </c>
      <c r="F105" s="30" t="s">
        <v>6</v>
      </c>
      <c r="G105" s="53">
        <f>SUM(E105:E116)</f>
        <v>3109.71</v>
      </c>
    </row>
    <row r="106" spans="1:7" s="48" customFormat="1" ht="13.15" customHeight="1" x14ac:dyDescent="0.35">
      <c r="A106" s="12" t="s">
        <v>8</v>
      </c>
      <c r="B106" s="54">
        <f>ROUND(B105*22%,2)</f>
        <v>405.97</v>
      </c>
      <c r="C106" s="50"/>
      <c r="D106" s="50"/>
      <c r="E106" s="52">
        <f>B106*C105/30</f>
        <v>405.97</v>
      </c>
      <c r="F106" s="30" t="s">
        <v>9</v>
      </c>
      <c r="G106" s="53">
        <f>SUM(E118:E120)</f>
        <v>799.03700000000003</v>
      </c>
    </row>
    <row r="107" spans="1:7" s="48" customFormat="1" ht="13.15" customHeight="1" x14ac:dyDescent="0.35">
      <c r="A107" s="12" t="s">
        <v>21</v>
      </c>
      <c r="B107" s="52">
        <f>ROUND(B105*5%,2)</f>
        <v>92.27</v>
      </c>
      <c r="C107" s="50"/>
      <c r="D107" s="56"/>
      <c r="E107" s="52">
        <f>B107*C105/30</f>
        <v>92.27</v>
      </c>
      <c r="F107" s="30" t="s">
        <v>11</v>
      </c>
      <c r="G107" s="53">
        <f>G105-G106</f>
        <v>2310.6729999999998</v>
      </c>
    </row>
    <row r="108" spans="1:7" s="48" customFormat="1" ht="13.15" customHeight="1" x14ac:dyDescent="0.35">
      <c r="A108" s="12" t="s">
        <v>26</v>
      </c>
      <c r="B108" s="52">
        <f>ROUND(B105*6%,2)</f>
        <v>110.72</v>
      </c>
      <c r="C108" s="50"/>
      <c r="D108" s="50"/>
      <c r="E108" s="52">
        <f>B108*C105/30</f>
        <v>110.72</v>
      </c>
      <c r="F108" s="30"/>
      <c r="G108" s="53"/>
    </row>
    <row r="109" spans="1:7" s="48" customFormat="1" ht="13.15" customHeight="1" x14ac:dyDescent="0.25">
      <c r="A109" s="34" t="s">
        <v>30</v>
      </c>
      <c r="B109" s="52">
        <f>ROUND((B105+B107+B108)*8/25,2)</f>
        <v>655.45</v>
      </c>
      <c r="C109" s="50"/>
      <c r="D109" s="51"/>
      <c r="E109" s="52">
        <f>B109*C105/30</f>
        <v>655.45</v>
      </c>
      <c r="F109" s="30"/>
      <c r="G109" s="53"/>
    </row>
    <row r="110" spans="1:7" s="48" customFormat="1" ht="13.15" customHeight="1" x14ac:dyDescent="0.35">
      <c r="A110" s="24" t="s">
        <v>10</v>
      </c>
      <c r="B110" s="55">
        <f>ROUND(B105/173*32.5%,2)</f>
        <v>3.47</v>
      </c>
      <c r="C110" s="50"/>
      <c r="D110" s="26">
        <v>0</v>
      </c>
      <c r="E110" s="52">
        <f>B110*D110</f>
        <v>0</v>
      </c>
      <c r="F110" s="30"/>
      <c r="G110" s="31"/>
    </row>
    <row r="111" spans="1:7" s="48" customFormat="1" ht="13.15" customHeight="1" x14ac:dyDescent="0.35">
      <c r="A111" s="24" t="s">
        <v>13</v>
      </c>
      <c r="B111" s="55">
        <f>ROUND(B105/173*107.5%,2)</f>
        <v>11.47</v>
      </c>
      <c r="C111" s="50"/>
      <c r="D111" s="26">
        <v>0</v>
      </c>
      <c r="E111" s="52">
        <f>B111*D111</f>
        <v>0</v>
      </c>
      <c r="F111" s="30"/>
      <c r="G111" s="57"/>
    </row>
    <row r="112" spans="1:7" s="48" customFormat="1" ht="13.15" customHeight="1" x14ac:dyDescent="0.35">
      <c r="A112" s="24" t="s">
        <v>14</v>
      </c>
      <c r="B112" s="55">
        <f>ROUND(B105/173*132.5%,2)</f>
        <v>14.13</v>
      </c>
      <c r="C112" s="50"/>
      <c r="D112" s="26">
        <v>0</v>
      </c>
      <c r="E112" s="52">
        <f t="shared" ref="E112:E113" si="6">B112*D112</f>
        <v>0</v>
      </c>
      <c r="F112" s="30"/>
      <c r="G112" s="53"/>
    </row>
    <row r="113" spans="1:7" s="48" customFormat="1" ht="13.15" customHeight="1" x14ac:dyDescent="0.35">
      <c r="A113" s="12" t="s">
        <v>15</v>
      </c>
      <c r="B113" s="55">
        <f>ROUND(B105/173*157.5%,2)</f>
        <v>16.8</v>
      </c>
      <c r="C113" s="50"/>
      <c r="D113" s="26">
        <v>0</v>
      </c>
      <c r="E113" s="52">
        <f t="shared" si="6"/>
        <v>0</v>
      </c>
      <c r="F113" s="30"/>
      <c r="G113" s="31"/>
    </row>
    <row r="114" spans="1:7" s="48" customFormat="1" ht="13.15" customHeight="1" x14ac:dyDescent="0.35">
      <c r="A114" s="12" t="s">
        <v>17</v>
      </c>
      <c r="B114" s="55">
        <f>ROUND(B105/173*207.5%,2)</f>
        <v>22.13</v>
      </c>
      <c r="C114" s="50"/>
      <c r="D114" s="26">
        <v>0</v>
      </c>
      <c r="E114" s="52">
        <f>B114*D114*8</f>
        <v>0</v>
      </c>
      <c r="F114" s="30"/>
      <c r="G114" s="31"/>
    </row>
    <row r="115" spans="1:7" s="48" customFormat="1" ht="13.15" customHeight="1" x14ac:dyDescent="0.35">
      <c r="A115" s="27" t="s">
        <v>19</v>
      </c>
      <c r="B115" s="55">
        <f>ROUND(B105/25*75%,2)</f>
        <v>55.36</v>
      </c>
      <c r="C115" s="50"/>
      <c r="D115" s="26">
        <v>0</v>
      </c>
      <c r="E115" s="52">
        <f>B115*D115</f>
        <v>0</v>
      </c>
      <c r="F115" s="30"/>
      <c r="G115" s="31"/>
    </row>
    <row r="116" spans="1:7" s="48" customFormat="1" ht="13.15" customHeight="1" x14ac:dyDescent="0.35">
      <c r="A116" s="12" t="s">
        <v>25</v>
      </c>
      <c r="B116" s="13">
        <f>B105/173*0.94</f>
        <v>10.026485549132946</v>
      </c>
      <c r="C116" s="50"/>
      <c r="D116" s="26">
        <v>0</v>
      </c>
      <c r="E116" s="52">
        <f>B116*D116</f>
        <v>0</v>
      </c>
      <c r="F116" s="30"/>
      <c r="G116" s="31"/>
    </row>
    <row r="117" spans="1:7" s="48" customFormat="1" ht="13.15" customHeight="1" x14ac:dyDescent="0.35">
      <c r="A117" s="60"/>
      <c r="B117" s="52"/>
      <c r="C117" s="50"/>
      <c r="D117" s="51"/>
      <c r="E117" s="52"/>
      <c r="F117" s="30"/>
      <c r="G117" s="31"/>
    </row>
    <row r="118" spans="1:7" s="48" customFormat="1" ht="13.15" customHeight="1" x14ac:dyDescent="0.35">
      <c r="A118" s="60" t="s">
        <v>27</v>
      </c>
      <c r="B118" s="52">
        <v>5</v>
      </c>
      <c r="C118" s="50"/>
      <c r="D118" s="51"/>
      <c r="E118" s="52">
        <f>5*C105/C105</f>
        <v>5</v>
      </c>
      <c r="F118" s="30"/>
      <c r="G118" s="31"/>
    </row>
    <row r="119" spans="1:7" s="48" customFormat="1" ht="13.15" customHeight="1" x14ac:dyDescent="0.25">
      <c r="A119" s="61" t="s">
        <v>28</v>
      </c>
      <c r="B119" s="52">
        <f>ROUND((B105*169.04%)*17%+(0.35%*B105),2)</f>
        <v>536.74</v>
      </c>
      <c r="C119" s="50"/>
      <c r="D119" s="51"/>
      <c r="E119" s="52">
        <f>ROUND((B105*169.04%*17%+0.35%*B105)*C105/30,2)</f>
        <v>536.74</v>
      </c>
      <c r="F119" s="30"/>
      <c r="G119" s="31"/>
    </row>
    <row r="120" spans="1:7" s="48" customFormat="1" ht="13.15" customHeight="1" thickBot="1" x14ac:dyDescent="0.4">
      <c r="A120" s="62" t="s">
        <v>29</v>
      </c>
      <c r="B120" s="63">
        <f>ROUND(SUM(E105:E116)-E119,2)</f>
        <v>2572.9699999999998</v>
      </c>
      <c r="C120" s="37">
        <v>10</v>
      </c>
      <c r="D120" s="65"/>
      <c r="E120" s="63">
        <f>B120*C120%</f>
        <v>257.29699999999997</v>
      </c>
      <c r="F120" s="66"/>
      <c r="G120" s="67"/>
    </row>
    <row r="121" spans="1:7" s="48" customFormat="1" ht="13.15" customHeight="1" thickBot="1" x14ac:dyDescent="0.4">
      <c r="B121" s="68"/>
      <c r="F121" s="70"/>
      <c r="G121" s="71"/>
    </row>
    <row r="122" spans="1:7" s="48" customFormat="1" ht="13.15" customHeight="1" x14ac:dyDescent="0.35">
      <c r="A122" s="151" t="s">
        <v>60</v>
      </c>
      <c r="B122" s="128" t="s">
        <v>2</v>
      </c>
      <c r="C122" s="130" t="s">
        <v>3</v>
      </c>
      <c r="D122" s="130" t="s">
        <v>4</v>
      </c>
      <c r="E122" s="124"/>
      <c r="F122" s="124"/>
      <c r="G122" s="119"/>
    </row>
    <row r="123" spans="1:7" s="48" customFormat="1" ht="13.15" customHeight="1" x14ac:dyDescent="0.35">
      <c r="A123" s="152"/>
      <c r="B123" s="129"/>
      <c r="C123" s="131"/>
      <c r="D123" s="131"/>
      <c r="E123" s="125"/>
      <c r="F123" s="125"/>
      <c r="G123" s="120"/>
    </row>
    <row r="124" spans="1:7" s="48" customFormat="1" ht="13.15" customHeight="1" x14ac:dyDescent="0.25">
      <c r="A124" s="9" t="s">
        <v>5</v>
      </c>
      <c r="B124" s="74">
        <f>B260</f>
        <v>1733.06</v>
      </c>
      <c r="C124" s="11">
        <v>30</v>
      </c>
      <c r="D124" s="51"/>
      <c r="E124" s="52">
        <f>B124*C124/30</f>
        <v>1733.06</v>
      </c>
      <c r="F124" s="30" t="s">
        <v>6</v>
      </c>
      <c r="G124" s="53">
        <f>SUM(E124:E135)</f>
        <v>2920.54</v>
      </c>
    </row>
    <row r="125" spans="1:7" s="48" customFormat="1" ht="13.15" customHeight="1" x14ac:dyDescent="0.35">
      <c r="A125" s="12" t="s">
        <v>8</v>
      </c>
      <c r="B125" s="54">
        <f>ROUND(B124*22%,2)</f>
        <v>381.27</v>
      </c>
      <c r="C125" s="50"/>
      <c r="D125" s="50"/>
      <c r="E125" s="52">
        <f>B125*C124/30</f>
        <v>381.26999999999992</v>
      </c>
      <c r="F125" s="30" t="s">
        <v>9</v>
      </c>
      <c r="G125" s="53">
        <f>SUM(E137:E139)</f>
        <v>750.7349999999999</v>
      </c>
    </row>
    <row r="126" spans="1:7" s="48" customFormat="1" ht="13.15" customHeight="1" x14ac:dyDescent="0.35">
      <c r="A126" s="12" t="s">
        <v>21</v>
      </c>
      <c r="B126" s="52">
        <f>ROUND(B124*5%,2)</f>
        <v>86.65</v>
      </c>
      <c r="C126" s="50"/>
      <c r="D126" s="56"/>
      <c r="E126" s="52">
        <f>B126*C124/30</f>
        <v>86.65</v>
      </c>
      <c r="F126" s="30" t="s">
        <v>11</v>
      </c>
      <c r="G126" s="53">
        <f>G124-G125</f>
        <v>2169.8050000000003</v>
      </c>
    </row>
    <row r="127" spans="1:7" s="48" customFormat="1" ht="13.15" customHeight="1" x14ac:dyDescent="0.35">
      <c r="A127" s="12" t="s">
        <v>26</v>
      </c>
      <c r="B127" s="52">
        <f>ROUND(B124*6%,2)</f>
        <v>103.98</v>
      </c>
      <c r="C127" s="50"/>
      <c r="D127" s="50"/>
      <c r="E127" s="52">
        <f>B127*C124/30</f>
        <v>103.98</v>
      </c>
      <c r="F127" s="30"/>
      <c r="G127" s="53"/>
    </row>
    <row r="128" spans="1:7" s="48" customFormat="1" ht="13.15" customHeight="1" x14ac:dyDescent="0.25">
      <c r="A128" s="34" t="s">
        <v>30</v>
      </c>
      <c r="B128" s="52">
        <f>ROUND((B124+B126+B127)*8/25,2)</f>
        <v>615.58000000000004</v>
      </c>
      <c r="C128" s="50"/>
      <c r="D128" s="51"/>
      <c r="E128" s="52">
        <f>B128*C124/30</f>
        <v>615.58000000000004</v>
      </c>
      <c r="F128" s="30"/>
      <c r="G128" s="53"/>
    </row>
    <row r="129" spans="1:17" s="48" customFormat="1" ht="13.15" customHeight="1" x14ac:dyDescent="0.35">
      <c r="A129" s="24" t="s">
        <v>10</v>
      </c>
      <c r="B129" s="55">
        <f>ROUND(B124/173*32.5%,2)</f>
        <v>3.26</v>
      </c>
      <c r="C129" s="50"/>
      <c r="D129" s="26">
        <v>0</v>
      </c>
      <c r="E129" s="52">
        <f>B129*D129</f>
        <v>0</v>
      </c>
      <c r="F129" s="30"/>
      <c r="G129" s="31"/>
    </row>
    <row r="130" spans="1:17" s="48" customFormat="1" ht="13.15" customHeight="1" x14ac:dyDescent="0.35">
      <c r="A130" s="24" t="s">
        <v>13</v>
      </c>
      <c r="B130" s="55">
        <f>ROUND(B124/173*107.5%,2)</f>
        <v>10.77</v>
      </c>
      <c r="C130" s="50"/>
      <c r="D130" s="26">
        <v>0</v>
      </c>
      <c r="E130" s="52">
        <f>B130*D130</f>
        <v>0</v>
      </c>
      <c r="F130" s="30"/>
      <c r="G130" s="57"/>
    </row>
    <row r="131" spans="1:17" s="48" customFormat="1" ht="13.15" customHeight="1" x14ac:dyDescent="0.35">
      <c r="A131" s="24" t="s">
        <v>14</v>
      </c>
      <c r="B131" s="55">
        <f>ROUND(B124/173*132.5%,2)</f>
        <v>13.27</v>
      </c>
      <c r="C131" s="50"/>
      <c r="D131" s="26">
        <v>0</v>
      </c>
      <c r="E131" s="52">
        <f t="shared" ref="E131:E132" si="7">B131*D131</f>
        <v>0</v>
      </c>
      <c r="F131" s="30"/>
      <c r="G131" s="53"/>
    </row>
    <row r="132" spans="1:17" s="48" customFormat="1" ht="13.15" customHeight="1" x14ac:dyDescent="0.35">
      <c r="A132" s="12" t="s">
        <v>15</v>
      </c>
      <c r="B132" s="55">
        <f>ROUND(B124/173*157.5%,2)</f>
        <v>15.78</v>
      </c>
      <c r="C132" s="50"/>
      <c r="D132" s="26">
        <v>0</v>
      </c>
      <c r="E132" s="52">
        <f t="shared" si="7"/>
        <v>0</v>
      </c>
      <c r="F132" s="30"/>
      <c r="G132" s="31"/>
    </row>
    <row r="133" spans="1:17" s="48" customFormat="1" ht="13.15" customHeight="1" x14ac:dyDescent="0.35">
      <c r="A133" s="12" t="s">
        <v>17</v>
      </c>
      <c r="B133" s="55">
        <f>ROUND(B124/173*207.5%,2)</f>
        <v>20.79</v>
      </c>
      <c r="C133" s="50"/>
      <c r="D133" s="26">
        <v>0</v>
      </c>
      <c r="E133" s="52">
        <f>B133*D133*8</f>
        <v>0</v>
      </c>
      <c r="F133" s="30"/>
      <c r="G133" s="31"/>
    </row>
    <row r="134" spans="1:17" s="48" customFormat="1" ht="13.15" customHeight="1" x14ac:dyDescent="0.35">
      <c r="A134" s="27" t="s">
        <v>19</v>
      </c>
      <c r="B134" s="55">
        <f>ROUND(B124/25*75%,2)</f>
        <v>51.99</v>
      </c>
      <c r="C134" s="50"/>
      <c r="D134" s="26">
        <v>0</v>
      </c>
      <c r="E134" s="52">
        <f>B134*D134</f>
        <v>0</v>
      </c>
      <c r="F134" s="30"/>
      <c r="G134" s="31"/>
    </row>
    <row r="135" spans="1:17" s="48" customFormat="1" ht="13.15" customHeight="1" x14ac:dyDescent="0.35">
      <c r="A135" s="12" t="s">
        <v>25</v>
      </c>
      <c r="B135" s="13">
        <f>B124/173*0.94</f>
        <v>9.416626589595376</v>
      </c>
      <c r="C135" s="50"/>
      <c r="D135" s="26">
        <v>0</v>
      </c>
      <c r="E135" s="52">
        <f>B135*D135</f>
        <v>0</v>
      </c>
      <c r="F135" s="30"/>
      <c r="G135" s="31"/>
    </row>
    <row r="136" spans="1:17" s="48" customFormat="1" ht="13.15" customHeight="1" x14ac:dyDescent="0.35">
      <c r="A136" s="60"/>
      <c r="B136" s="52"/>
      <c r="C136" s="50"/>
      <c r="D136" s="51"/>
      <c r="E136" s="52"/>
      <c r="F136" s="30"/>
      <c r="G136" s="31"/>
    </row>
    <row r="137" spans="1:17" s="48" customFormat="1" ht="13.15" customHeight="1" x14ac:dyDescent="0.35">
      <c r="A137" s="60" t="s">
        <v>27</v>
      </c>
      <c r="B137" s="52">
        <v>5</v>
      </c>
      <c r="C137" s="50"/>
      <c r="D137" s="51"/>
      <c r="E137" s="52">
        <f>5*C124/C124</f>
        <v>5</v>
      </c>
      <c r="F137" s="30"/>
      <c r="G137" s="31"/>
    </row>
    <row r="138" spans="1:17" s="48" customFormat="1" ht="13.15" customHeight="1" x14ac:dyDescent="0.25">
      <c r="A138" s="61" t="s">
        <v>28</v>
      </c>
      <c r="B138" s="52">
        <f>ROUND((B124*169.04%)*17%+(0.35%*B124),2)</f>
        <v>504.09</v>
      </c>
      <c r="C138" s="50"/>
      <c r="D138" s="51"/>
      <c r="E138" s="52">
        <f>ROUND((B124*169.04%*17%+0.35%*B124)*C124/30,2)</f>
        <v>504.09</v>
      </c>
      <c r="F138" s="30"/>
      <c r="G138" s="31"/>
      <c r="J138" s="8"/>
    </row>
    <row r="139" spans="1:17" s="48" customFormat="1" ht="27" customHeight="1" thickBot="1" x14ac:dyDescent="0.4">
      <c r="A139" s="62" t="s">
        <v>29</v>
      </c>
      <c r="B139" s="63">
        <f>ROUND(SUM(E124:E135)-E138,2)</f>
        <v>2416.4499999999998</v>
      </c>
      <c r="C139" s="37">
        <v>10</v>
      </c>
      <c r="D139" s="65"/>
      <c r="E139" s="63">
        <f>B139*C139%</f>
        <v>241.64499999999998</v>
      </c>
      <c r="F139" s="66"/>
      <c r="G139" s="67"/>
      <c r="J139" s="8"/>
    </row>
    <row r="140" spans="1:17" ht="13.15" customHeight="1" thickBot="1" x14ac:dyDescent="0.4">
      <c r="A140" s="48"/>
      <c r="B140" s="68"/>
      <c r="C140" s="48"/>
      <c r="D140" s="48"/>
      <c r="E140" s="48"/>
      <c r="F140" s="70"/>
      <c r="G140" s="71"/>
      <c r="H140" s="48"/>
      <c r="L140" s="48"/>
      <c r="M140" s="48"/>
      <c r="N140" s="48"/>
      <c r="O140" s="48"/>
      <c r="P140" s="48"/>
      <c r="Q140" s="48"/>
    </row>
    <row r="141" spans="1:17" ht="13.15" customHeight="1" x14ac:dyDescent="0.35">
      <c r="A141" s="126" t="s">
        <v>31</v>
      </c>
      <c r="B141" s="128" t="s">
        <v>2</v>
      </c>
      <c r="C141" s="130" t="s">
        <v>3</v>
      </c>
      <c r="D141" s="130" t="s">
        <v>4</v>
      </c>
      <c r="E141" s="124"/>
      <c r="F141" s="124"/>
      <c r="G141" s="119"/>
      <c r="H141" s="48"/>
    </row>
    <row r="142" spans="1:17" ht="13.15" customHeight="1" x14ac:dyDescent="0.35">
      <c r="A142" s="127"/>
      <c r="B142" s="129"/>
      <c r="C142" s="131"/>
      <c r="D142" s="131"/>
      <c r="E142" s="125"/>
      <c r="F142" s="125"/>
      <c r="G142" s="120"/>
    </row>
    <row r="143" spans="1:17" ht="13.15" customHeight="1" x14ac:dyDescent="0.25">
      <c r="A143" s="9" t="s">
        <v>5</v>
      </c>
      <c r="B143" s="74">
        <f>B261</f>
        <v>1713.39</v>
      </c>
      <c r="C143" s="11">
        <v>30</v>
      </c>
      <c r="D143" s="51"/>
      <c r="E143" s="52">
        <f>ROUND(B143*C143/30,2)</f>
        <v>1713.39</v>
      </c>
      <c r="F143" s="30" t="s">
        <v>6</v>
      </c>
      <c r="G143" s="53">
        <f>SUM(E143:E154)</f>
        <v>2887.4100000000003</v>
      </c>
    </row>
    <row r="144" spans="1:17" ht="13.15" customHeight="1" x14ac:dyDescent="0.35">
      <c r="A144" s="12" t="s">
        <v>8</v>
      </c>
      <c r="B144" s="54">
        <f>ROUND(B143*22%,2)</f>
        <v>376.95</v>
      </c>
      <c r="C144" s="50"/>
      <c r="D144" s="50"/>
      <c r="E144" s="52">
        <f>B144*C143/30</f>
        <v>376.95</v>
      </c>
      <c r="F144" s="30" t="s">
        <v>9</v>
      </c>
      <c r="G144" s="53">
        <f>SUM(E156:E158)</f>
        <v>742.274</v>
      </c>
    </row>
    <row r="145" spans="1:7" ht="13.15" customHeight="1" x14ac:dyDescent="0.35">
      <c r="A145" s="12" t="s">
        <v>21</v>
      </c>
      <c r="B145" s="52">
        <f>ROUND(B143*5%,2)</f>
        <v>85.67</v>
      </c>
      <c r="C145" s="50"/>
      <c r="D145" s="56"/>
      <c r="E145" s="52">
        <f>B145*C143/30</f>
        <v>85.67</v>
      </c>
      <c r="F145" s="30" t="s">
        <v>11</v>
      </c>
      <c r="G145" s="53">
        <f>G143-G144</f>
        <v>2145.1360000000004</v>
      </c>
    </row>
    <row r="146" spans="1:7" ht="13.15" customHeight="1" x14ac:dyDescent="0.35">
      <c r="A146" s="12" t="s">
        <v>26</v>
      </c>
      <c r="B146" s="52">
        <f>ROUND(B143*6%,2)</f>
        <v>102.8</v>
      </c>
      <c r="C146" s="50"/>
      <c r="D146" s="50"/>
      <c r="E146" s="52">
        <f>B146*C143/30</f>
        <v>102.8</v>
      </c>
      <c r="F146" s="30"/>
      <c r="G146" s="53"/>
    </row>
    <row r="147" spans="1:7" ht="13.15" customHeight="1" x14ac:dyDescent="0.25">
      <c r="A147" s="34" t="s">
        <v>30</v>
      </c>
      <c r="B147" s="52">
        <f>ROUND((B143+B145+B146)*8/25,2)</f>
        <v>608.6</v>
      </c>
      <c r="C147" s="50"/>
      <c r="D147" s="51"/>
      <c r="E147" s="52">
        <f>ROUND(B147*C143/30,2)</f>
        <v>608.6</v>
      </c>
      <c r="F147" s="30"/>
      <c r="G147" s="53"/>
    </row>
    <row r="148" spans="1:7" ht="13.15" customHeight="1" x14ac:dyDescent="0.35">
      <c r="A148" s="24" t="s">
        <v>10</v>
      </c>
      <c r="B148" s="55">
        <f>ROUND(B143/173*32.5%,2)</f>
        <v>3.22</v>
      </c>
      <c r="C148" s="50"/>
      <c r="D148" s="26">
        <v>0</v>
      </c>
      <c r="E148" s="52">
        <f>B148*D148</f>
        <v>0</v>
      </c>
      <c r="F148" s="30"/>
      <c r="G148" s="31"/>
    </row>
    <row r="149" spans="1:7" ht="13.15" customHeight="1" x14ac:dyDescent="0.35">
      <c r="A149" s="24" t="s">
        <v>13</v>
      </c>
      <c r="B149" s="55">
        <f>ROUND(B143/173*107.5%,2)</f>
        <v>10.65</v>
      </c>
      <c r="C149" s="50"/>
      <c r="D149" s="26">
        <v>0</v>
      </c>
      <c r="E149" s="52">
        <f>B149*D149</f>
        <v>0</v>
      </c>
      <c r="F149" s="30"/>
      <c r="G149" s="57"/>
    </row>
    <row r="150" spans="1:7" ht="13.15" customHeight="1" x14ac:dyDescent="0.35">
      <c r="A150" s="24" t="s">
        <v>14</v>
      </c>
      <c r="B150" s="55">
        <f>ROUND(B143/173*132.5%,2)</f>
        <v>13.12</v>
      </c>
      <c r="C150" s="50"/>
      <c r="D150" s="26">
        <v>0</v>
      </c>
      <c r="E150" s="52">
        <f t="shared" ref="E150:E151" si="8">B150*D150</f>
        <v>0</v>
      </c>
      <c r="F150" s="30"/>
      <c r="G150" s="53"/>
    </row>
    <row r="151" spans="1:7" ht="13.15" customHeight="1" x14ac:dyDescent="0.35">
      <c r="A151" s="12" t="s">
        <v>15</v>
      </c>
      <c r="B151" s="55">
        <f>ROUND(B143/173*157.5%,2)</f>
        <v>15.6</v>
      </c>
      <c r="C151" s="50"/>
      <c r="D151" s="26">
        <v>0</v>
      </c>
      <c r="E151" s="52">
        <f t="shared" si="8"/>
        <v>0</v>
      </c>
      <c r="F151" s="30"/>
      <c r="G151" s="31"/>
    </row>
    <row r="152" spans="1:7" ht="13.15" customHeight="1" x14ac:dyDescent="0.35">
      <c r="A152" s="12" t="s">
        <v>17</v>
      </c>
      <c r="B152" s="55">
        <f>ROUND(B143/173*207.5%,2)</f>
        <v>20.55</v>
      </c>
      <c r="C152" s="50"/>
      <c r="D152" s="26">
        <v>0</v>
      </c>
      <c r="E152" s="52">
        <f>B152*D152*8</f>
        <v>0</v>
      </c>
      <c r="F152" s="30"/>
      <c r="G152" s="31"/>
    </row>
    <row r="153" spans="1:7" ht="13.15" customHeight="1" x14ac:dyDescent="0.35">
      <c r="A153" s="27" t="s">
        <v>19</v>
      </c>
      <c r="B153" s="55">
        <f>ROUND(B143/25*75%,2)</f>
        <v>51.4</v>
      </c>
      <c r="C153" s="50"/>
      <c r="D153" s="26">
        <v>0</v>
      </c>
      <c r="E153" s="52">
        <f>B153*D153</f>
        <v>0</v>
      </c>
      <c r="F153" s="30"/>
      <c r="G153" s="31"/>
    </row>
    <row r="154" spans="1:7" ht="13.15" customHeight="1" x14ac:dyDescent="0.35">
      <c r="A154" s="12" t="s">
        <v>25</v>
      </c>
      <c r="B154" s="13">
        <f>B143/173*0.94</f>
        <v>9.3097491329479762</v>
      </c>
      <c r="C154" s="50"/>
      <c r="D154" s="26">
        <v>0</v>
      </c>
      <c r="E154" s="52">
        <f>B154*D154</f>
        <v>0</v>
      </c>
      <c r="F154" s="30"/>
      <c r="G154" s="31"/>
    </row>
    <row r="155" spans="1:7" ht="13.15" customHeight="1" x14ac:dyDescent="0.35">
      <c r="A155" s="60"/>
      <c r="B155" s="52"/>
      <c r="C155" s="50"/>
      <c r="D155" s="51"/>
      <c r="E155" s="52"/>
      <c r="F155" s="30"/>
      <c r="G155" s="31"/>
    </row>
    <row r="156" spans="1:7" ht="13.15" customHeight="1" x14ac:dyDescent="0.35">
      <c r="A156" s="60" t="s">
        <v>27</v>
      </c>
      <c r="B156" s="52">
        <v>5</v>
      </c>
      <c r="C156" s="50"/>
      <c r="D156" s="51"/>
      <c r="E156" s="52">
        <f>5*C143/C143</f>
        <v>5</v>
      </c>
      <c r="F156" s="30"/>
      <c r="G156" s="31"/>
    </row>
    <row r="157" spans="1:7" ht="13.15" customHeight="1" x14ac:dyDescent="0.25">
      <c r="A157" s="61" t="s">
        <v>28</v>
      </c>
      <c r="B157" s="52">
        <f>ROUND((B143*169.04%)*17%+(0.35%*B143),2)</f>
        <v>498.37</v>
      </c>
      <c r="C157" s="50"/>
      <c r="D157" s="51"/>
      <c r="E157" s="52">
        <f>ROUND((B143*169.04%*17%+0.35%*B143)*C143/30,2)</f>
        <v>498.37</v>
      </c>
      <c r="F157" s="30"/>
      <c r="G157" s="31"/>
    </row>
    <row r="158" spans="1:7" ht="13.15" customHeight="1" thickBot="1" x14ac:dyDescent="0.4">
      <c r="A158" s="62" t="s">
        <v>29</v>
      </c>
      <c r="B158" s="63">
        <f>ROUND(SUM(E143:E154)-E157,2)</f>
        <v>2389.04</v>
      </c>
      <c r="C158" s="37">
        <v>10</v>
      </c>
      <c r="D158" s="65"/>
      <c r="E158" s="63">
        <f>B158*C158%</f>
        <v>238.904</v>
      </c>
      <c r="F158" s="66"/>
      <c r="G158" s="67"/>
    </row>
    <row r="159" spans="1:7" ht="13.15" customHeight="1" thickBot="1" x14ac:dyDescent="0.4">
      <c r="A159" s="48"/>
      <c r="B159" s="68"/>
      <c r="C159" s="48"/>
      <c r="D159" s="48"/>
      <c r="E159" s="48"/>
      <c r="F159" s="70"/>
      <c r="G159" s="71"/>
    </row>
    <row r="160" spans="1:7" ht="13.15" customHeight="1" x14ac:dyDescent="0.35">
      <c r="A160" s="126" t="s">
        <v>32</v>
      </c>
      <c r="B160" s="128" t="s">
        <v>2</v>
      </c>
      <c r="C160" s="130" t="s">
        <v>3</v>
      </c>
      <c r="D160" s="130" t="s">
        <v>4</v>
      </c>
      <c r="E160" s="124"/>
      <c r="F160" s="124"/>
      <c r="G160" s="119"/>
    </row>
    <row r="161" spans="1:7" ht="13.15" customHeight="1" x14ac:dyDescent="0.35">
      <c r="A161" s="127"/>
      <c r="B161" s="129"/>
      <c r="C161" s="131"/>
      <c r="D161" s="131"/>
      <c r="E161" s="125"/>
      <c r="F161" s="125"/>
      <c r="G161" s="120"/>
    </row>
    <row r="162" spans="1:7" ht="13.15" customHeight="1" x14ac:dyDescent="0.25">
      <c r="A162" s="9" t="s">
        <v>5</v>
      </c>
      <c r="B162" s="74">
        <f>B262</f>
        <v>1083.1199999999999</v>
      </c>
      <c r="C162" s="11">
        <v>30</v>
      </c>
      <c r="D162" s="50"/>
      <c r="E162" s="52">
        <f>B162*C162/30</f>
        <v>1083.1199999999999</v>
      </c>
      <c r="F162" s="30" t="s">
        <v>6</v>
      </c>
      <c r="G162" s="53">
        <f>SUM(E162:E173)</f>
        <v>1825.29</v>
      </c>
    </row>
    <row r="163" spans="1:7" ht="13.15" customHeight="1" x14ac:dyDescent="0.35">
      <c r="A163" s="12" t="s">
        <v>8</v>
      </c>
      <c r="B163" s="54">
        <f>ROUND(B162*22%,2)</f>
        <v>238.29</v>
      </c>
      <c r="C163" s="50"/>
      <c r="D163" s="50"/>
      <c r="E163" s="52">
        <f>B163*C162/30</f>
        <v>238.29</v>
      </c>
      <c r="F163" s="30" t="s">
        <v>9</v>
      </c>
      <c r="G163" s="53">
        <f>SUM(E175:E177)</f>
        <v>471.06500000000005</v>
      </c>
    </row>
    <row r="164" spans="1:7" ht="13.15" customHeight="1" x14ac:dyDescent="0.35">
      <c r="A164" s="12" t="s">
        <v>21</v>
      </c>
      <c r="B164" s="52">
        <f>ROUND(B162*5%,2)</f>
        <v>54.16</v>
      </c>
      <c r="C164" s="50"/>
      <c r="D164" s="50"/>
      <c r="E164" s="52">
        <f>B164*C162/30</f>
        <v>54.16</v>
      </c>
      <c r="F164" s="30" t="s">
        <v>11</v>
      </c>
      <c r="G164" s="53">
        <f>G162-G163</f>
        <v>1354.2249999999999</v>
      </c>
    </row>
    <row r="165" spans="1:7" ht="13.15" customHeight="1" x14ac:dyDescent="0.35">
      <c r="A165" s="12" t="s">
        <v>26</v>
      </c>
      <c r="B165" s="52">
        <f>ROUND(B162*6%,2)</f>
        <v>64.989999999999995</v>
      </c>
      <c r="C165" s="50"/>
      <c r="D165" s="50"/>
      <c r="E165" s="52">
        <f>B165*C162/30</f>
        <v>64.989999999999995</v>
      </c>
      <c r="F165" s="30"/>
      <c r="G165" s="53"/>
    </row>
    <row r="166" spans="1:7" ht="13.15" customHeight="1" x14ac:dyDescent="0.25">
      <c r="A166" s="34" t="s">
        <v>30</v>
      </c>
      <c r="B166" s="52">
        <f>ROUND((B162+B164+B165)*8/25,2)</f>
        <v>384.73</v>
      </c>
      <c r="C166" s="50"/>
      <c r="D166" s="50"/>
      <c r="E166" s="52">
        <f>B166*C162/30</f>
        <v>384.73000000000008</v>
      </c>
      <c r="F166" s="30"/>
      <c r="G166" s="53"/>
    </row>
    <row r="167" spans="1:7" ht="13.15" customHeight="1" x14ac:dyDescent="0.35">
      <c r="A167" s="24" t="s">
        <v>10</v>
      </c>
      <c r="B167" s="55">
        <f>ROUND(B162/173*32.5%,2)</f>
        <v>2.0299999999999998</v>
      </c>
      <c r="C167" s="50"/>
      <c r="D167" s="26">
        <v>0</v>
      </c>
      <c r="E167" s="52">
        <f>B167*D167</f>
        <v>0</v>
      </c>
      <c r="F167" s="30"/>
      <c r="G167" s="31"/>
    </row>
    <row r="168" spans="1:7" ht="13.15" customHeight="1" x14ac:dyDescent="0.35">
      <c r="A168" s="24" t="s">
        <v>13</v>
      </c>
      <c r="B168" s="55">
        <f>ROUND(B162/173*107.5%,2)</f>
        <v>6.73</v>
      </c>
      <c r="C168" s="50"/>
      <c r="D168" s="26">
        <v>0</v>
      </c>
      <c r="E168" s="52">
        <f>B168*D168</f>
        <v>0</v>
      </c>
      <c r="F168" s="30"/>
      <c r="G168" s="57"/>
    </row>
    <row r="169" spans="1:7" ht="13.15" customHeight="1" x14ac:dyDescent="0.35">
      <c r="A169" s="24" t="s">
        <v>14</v>
      </c>
      <c r="B169" s="55">
        <f>ROUND(B162/173*132.5%,2)</f>
        <v>8.3000000000000007</v>
      </c>
      <c r="C169" s="50"/>
      <c r="D169" s="26">
        <v>0</v>
      </c>
      <c r="E169" s="52">
        <f t="shared" ref="E169:E170" si="9">B169*D169</f>
        <v>0</v>
      </c>
      <c r="F169" s="30"/>
      <c r="G169" s="53"/>
    </row>
    <row r="170" spans="1:7" ht="13.15" customHeight="1" x14ac:dyDescent="0.35">
      <c r="A170" s="12" t="s">
        <v>15</v>
      </c>
      <c r="B170" s="55">
        <f>ROUND(B162/173*157.5%,2)</f>
        <v>9.86</v>
      </c>
      <c r="C170" s="50"/>
      <c r="D170" s="26">
        <v>0</v>
      </c>
      <c r="E170" s="52">
        <f t="shared" si="9"/>
        <v>0</v>
      </c>
      <c r="F170" s="30"/>
      <c r="G170" s="31"/>
    </row>
    <row r="171" spans="1:7" ht="13.15" customHeight="1" x14ac:dyDescent="0.35">
      <c r="A171" s="12" t="s">
        <v>17</v>
      </c>
      <c r="B171" s="55">
        <f>ROUND(B162/173*207.5%,2)</f>
        <v>12.99</v>
      </c>
      <c r="C171" s="50"/>
      <c r="D171" s="26">
        <v>0</v>
      </c>
      <c r="E171" s="52">
        <f>B171*D171*8</f>
        <v>0</v>
      </c>
      <c r="F171" s="30"/>
      <c r="G171" s="31"/>
    </row>
    <row r="172" spans="1:7" ht="13.15" customHeight="1" x14ac:dyDescent="0.35">
      <c r="A172" s="27" t="s">
        <v>19</v>
      </c>
      <c r="B172" s="55">
        <f>ROUND(B162/25*75%,2)</f>
        <v>32.49</v>
      </c>
      <c r="C172" s="50"/>
      <c r="D172" s="26">
        <v>0</v>
      </c>
      <c r="E172" s="52">
        <f>B172*D172</f>
        <v>0</v>
      </c>
      <c r="F172" s="30"/>
      <c r="G172" s="31"/>
    </row>
    <row r="173" spans="1:7" ht="13.15" customHeight="1" x14ac:dyDescent="0.35">
      <c r="A173" s="12" t="s">
        <v>25</v>
      </c>
      <c r="B173" s="13">
        <f>B162/173*0.94</f>
        <v>5.8851606936416179</v>
      </c>
      <c r="C173" s="50"/>
      <c r="D173" s="26">
        <v>0</v>
      </c>
      <c r="E173" s="52">
        <f>B173*D173</f>
        <v>0</v>
      </c>
      <c r="F173" s="30"/>
      <c r="G173" s="31"/>
    </row>
    <row r="174" spans="1:7" ht="13.15" customHeight="1" x14ac:dyDescent="0.35">
      <c r="A174" s="60"/>
      <c r="B174" s="52"/>
      <c r="C174" s="50"/>
      <c r="D174" s="51"/>
      <c r="E174" s="52"/>
      <c r="F174" s="30"/>
      <c r="G174" s="31"/>
    </row>
    <row r="175" spans="1:7" ht="13.15" customHeight="1" x14ac:dyDescent="0.35">
      <c r="A175" s="60" t="s">
        <v>27</v>
      </c>
      <c r="B175" s="52">
        <v>5</v>
      </c>
      <c r="C175" s="50"/>
      <c r="D175" s="51"/>
      <c r="E175" s="52">
        <f>5*C162/C162</f>
        <v>5</v>
      </c>
      <c r="F175" s="30"/>
      <c r="G175" s="31"/>
    </row>
    <row r="176" spans="1:7" ht="13.15" customHeight="1" x14ac:dyDescent="0.25">
      <c r="A176" s="61" t="s">
        <v>28</v>
      </c>
      <c r="B176" s="52">
        <f>ROUND((B162*169.04%)*17%+(0.35%*B162),2)</f>
        <v>315.04000000000002</v>
      </c>
      <c r="C176" s="50"/>
      <c r="D176" s="51"/>
      <c r="E176" s="52">
        <f>ROUND((B162*169.04%*17%+0.35%*B162)*C162/30,2)</f>
        <v>315.04000000000002</v>
      </c>
      <c r="F176" s="30"/>
      <c r="G176" s="31"/>
    </row>
    <row r="177" spans="1:7" ht="13.15" customHeight="1" thickBot="1" x14ac:dyDescent="0.4">
      <c r="A177" s="62" t="s">
        <v>29</v>
      </c>
      <c r="B177" s="63">
        <f>ROUND(SUM(E162:E173)-E176,2)</f>
        <v>1510.25</v>
      </c>
      <c r="C177" s="37">
        <f>C139</f>
        <v>10</v>
      </c>
      <c r="D177" s="65"/>
      <c r="E177" s="63">
        <f>B177*C177%</f>
        <v>151.02500000000001</v>
      </c>
      <c r="F177" s="66"/>
      <c r="G177" s="67"/>
    </row>
    <row r="178" spans="1:7" ht="13.15" customHeight="1" thickBot="1" x14ac:dyDescent="0.4"/>
    <row r="179" spans="1:7" ht="13.15" customHeight="1" x14ac:dyDescent="0.35">
      <c r="A179" s="126" t="s">
        <v>71</v>
      </c>
      <c r="B179" s="128" t="s">
        <v>2</v>
      </c>
      <c r="C179" s="130" t="s">
        <v>3</v>
      </c>
      <c r="D179" s="130" t="s">
        <v>4</v>
      </c>
      <c r="E179" s="124"/>
      <c r="F179" s="124"/>
      <c r="G179" s="119"/>
    </row>
    <row r="180" spans="1:7" ht="13.15" customHeight="1" x14ac:dyDescent="0.35">
      <c r="A180" s="127"/>
      <c r="B180" s="129"/>
      <c r="C180" s="131"/>
      <c r="D180" s="131"/>
      <c r="E180" s="125"/>
      <c r="F180" s="125"/>
      <c r="G180" s="120"/>
    </row>
    <row r="181" spans="1:7" ht="13.15" customHeight="1" x14ac:dyDescent="0.25">
      <c r="A181" s="9" t="s">
        <v>5</v>
      </c>
      <c r="B181" s="74">
        <f>B263</f>
        <v>1931.5</v>
      </c>
      <c r="C181" s="11">
        <v>30</v>
      </c>
      <c r="D181" s="50"/>
      <c r="E181" s="52">
        <f>B181*C181/30</f>
        <v>1931.5</v>
      </c>
      <c r="F181" s="30" t="s">
        <v>6</v>
      </c>
      <c r="G181" s="53">
        <f>SUM(E181:E192)</f>
        <v>3254.97</v>
      </c>
    </row>
    <row r="182" spans="1:7" ht="13.15" customHeight="1" x14ac:dyDescent="0.35">
      <c r="A182" s="12" t="s">
        <v>8</v>
      </c>
      <c r="B182" s="54">
        <f>ROUND(B181*22%,2)</f>
        <v>424.93</v>
      </c>
      <c r="C182" s="50"/>
      <c r="D182" s="50"/>
      <c r="E182" s="52">
        <f>B182*C181/30</f>
        <v>424.93</v>
      </c>
      <c r="F182" s="30" t="s">
        <v>9</v>
      </c>
      <c r="G182" s="53">
        <f>SUM(E194:E196)</f>
        <v>836.12599999999998</v>
      </c>
    </row>
    <row r="183" spans="1:7" ht="13.15" customHeight="1" x14ac:dyDescent="0.35">
      <c r="A183" s="12" t="s">
        <v>21</v>
      </c>
      <c r="B183" s="52">
        <f>ROUND(B181*5%,2)</f>
        <v>96.58</v>
      </c>
      <c r="C183" s="50"/>
      <c r="D183" s="50"/>
      <c r="E183" s="52">
        <f>B183*C181/30</f>
        <v>96.58</v>
      </c>
      <c r="F183" s="30" t="s">
        <v>11</v>
      </c>
      <c r="G183" s="53">
        <f>G181-G182</f>
        <v>2418.8440000000001</v>
      </c>
    </row>
    <row r="184" spans="1:7" ht="13.15" customHeight="1" x14ac:dyDescent="0.35">
      <c r="A184" s="12" t="s">
        <v>26</v>
      </c>
      <c r="B184" s="52">
        <f>ROUND(B181*6%,2)</f>
        <v>115.89</v>
      </c>
      <c r="C184" s="50"/>
      <c r="D184" s="50"/>
      <c r="E184" s="52">
        <f>B184*C181/30</f>
        <v>115.89</v>
      </c>
      <c r="F184" s="30"/>
      <c r="G184" s="53"/>
    </row>
    <row r="185" spans="1:7" ht="13.15" customHeight="1" x14ac:dyDescent="0.25">
      <c r="A185" s="34" t="s">
        <v>30</v>
      </c>
      <c r="B185" s="52">
        <f>ROUND((B181+B183+B184)*8/25,2)</f>
        <v>686.07</v>
      </c>
      <c r="C185" s="50"/>
      <c r="D185" s="50"/>
      <c r="E185" s="52">
        <f>B185*C181/30</f>
        <v>686.07</v>
      </c>
      <c r="F185" s="30"/>
      <c r="G185" s="53"/>
    </row>
    <row r="186" spans="1:7" ht="13.15" customHeight="1" x14ac:dyDescent="0.35">
      <c r="A186" s="24" t="s">
        <v>10</v>
      </c>
      <c r="B186" s="55">
        <f>ROUND(B181/173*32.5%,2)</f>
        <v>3.63</v>
      </c>
      <c r="C186" s="50"/>
      <c r="D186" s="26">
        <v>0</v>
      </c>
      <c r="E186" s="52">
        <f>B186*D186</f>
        <v>0</v>
      </c>
      <c r="F186" s="30"/>
      <c r="G186" s="31"/>
    </row>
    <row r="187" spans="1:7" ht="13.15" customHeight="1" x14ac:dyDescent="0.35">
      <c r="A187" s="24" t="s">
        <v>13</v>
      </c>
      <c r="B187" s="55">
        <f>ROUND(B181/173*107.5%,2)</f>
        <v>12</v>
      </c>
      <c r="C187" s="50"/>
      <c r="D187" s="26">
        <v>0</v>
      </c>
      <c r="E187" s="52">
        <f>B187*D187</f>
        <v>0</v>
      </c>
      <c r="F187" s="30"/>
      <c r="G187" s="57"/>
    </row>
    <row r="188" spans="1:7" ht="13.15" customHeight="1" x14ac:dyDescent="0.35">
      <c r="A188" s="24" t="s">
        <v>14</v>
      </c>
      <c r="B188" s="55">
        <f>ROUND(B181/173*132.5%,2)</f>
        <v>14.79</v>
      </c>
      <c r="C188" s="50"/>
      <c r="D188" s="26">
        <v>0</v>
      </c>
      <c r="E188" s="52">
        <f t="shared" ref="E188:E189" si="10">B188*D188</f>
        <v>0</v>
      </c>
      <c r="F188" s="30"/>
      <c r="G188" s="53"/>
    </row>
    <row r="189" spans="1:7" ht="13.15" customHeight="1" x14ac:dyDescent="0.35">
      <c r="A189" s="12" t="s">
        <v>15</v>
      </c>
      <c r="B189" s="55">
        <f>ROUND(B181/173*157.5%,2)</f>
        <v>17.579999999999998</v>
      </c>
      <c r="C189" s="50"/>
      <c r="D189" s="26">
        <v>0</v>
      </c>
      <c r="E189" s="52">
        <f t="shared" si="10"/>
        <v>0</v>
      </c>
      <c r="F189" s="30"/>
      <c r="G189" s="31"/>
    </row>
    <row r="190" spans="1:7" ht="13.15" customHeight="1" x14ac:dyDescent="0.35">
      <c r="A190" s="12" t="s">
        <v>17</v>
      </c>
      <c r="B190" s="55">
        <f>ROUND(B181/173*207.5%,2)</f>
        <v>23.17</v>
      </c>
      <c r="C190" s="50"/>
      <c r="D190" s="26">
        <v>0</v>
      </c>
      <c r="E190" s="52">
        <f>B190*D190*8</f>
        <v>0</v>
      </c>
      <c r="F190" s="30"/>
      <c r="G190" s="31"/>
    </row>
    <row r="191" spans="1:7" ht="13.15" customHeight="1" x14ac:dyDescent="0.35">
      <c r="A191" s="27" t="s">
        <v>19</v>
      </c>
      <c r="B191" s="55">
        <f>ROUND(B181/25*75%,2)</f>
        <v>57.95</v>
      </c>
      <c r="C191" s="50"/>
      <c r="D191" s="26">
        <v>0</v>
      </c>
      <c r="E191" s="52">
        <f>B191*D191</f>
        <v>0</v>
      </c>
      <c r="F191" s="30"/>
      <c r="G191" s="31"/>
    </row>
    <row r="192" spans="1:7" ht="13.15" customHeight="1" x14ac:dyDescent="0.35">
      <c r="A192" s="12" t="s">
        <v>25</v>
      </c>
      <c r="B192" s="13">
        <f>B181/173*0.94</f>
        <v>10.494855491329478</v>
      </c>
      <c r="C192" s="50"/>
      <c r="D192" s="26">
        <v>0</v>
      </c>
      <c r="E192" s="52">
        <f>B192*D192</f>
        <v>0</v>
      </c>
      <c r="F192" s="30"/>
      <c r="G192" s="31"/>
    </row>
    <row r="193" spans="1:7" ht="13.15" customHeight="1" x14ac:dyDescent="0.35">
      <c r="A193" s="60"/>
      <c r="B193" s="52"/>
      <c r="C193" s="50"/>
      <c r="D193" s="51"/>
      <c r="E193" s="52"/>
      <c r="F193" s="30"/>
      <c r="G193" s="31"/>
    </row>
    <row r="194" spans="1:7" ht="13.15" customHeight="1" x14ac:dyDescent="0.35">
      <c r="A194" s="60" t="s">
        <v>27</v>
      </c>
      <c r="B194" s="52">
        <v>5</v>
      </c>
      <c r="C194" s="50"/>
      <c r="D194" s="51"/>
      <c r="E194" s="52">
        <f>5*C181/C181</f>
        <v>5</v>
      </c>
      <c r="F194" s="30"/>
      <c r="G194" s="31"/>
    </row>
    <row r="195" spans="1:7" ht="13.15" customHeight="1" x14ac:dyDescent="0.25">
      <c r="A195" s="61" t="s">
        <v>28</v>
      </c>
      <c r="B195" s="52">
        <f>ROUND((B181*169.04%)*17%+(0.35%*B181),2)</f>
        <v>561.80999999999995</v>
      </c>
      <c r="C195" s="50"/>
      <c r="D195" s="51"/>
      <c r="E195" s="52">
        <f>ROUND((B181*169.04%*17%+0.35%*B181)*C181/30,2)</f>
        <v>561.80999999999995</v>
      </c>
      <c r="F195" s="30"/>
      <c r="G195" s="31"/>
    </row>
    <row r="196" spans="1:7" ht="13.15" customHeight="1" thickBot="1" x14ac:dyDescent="0.4">
      <c r="A196" s="62" t="s">
        <v>29</v>
      </c>
      <c r="B196" s="63">
        <f>ROUND(SUM(E181:E192)-E195,2)</f>
        <v>2693.16</v>
      </c>
      <c r="C196" s="37">
        <f>C158</f>
        <v>10</v>
      </c>
      <c r="D196" s="65"/>
      <c r="E196" s="63">
        <f>B196*C196%</f>
        <v>269.31599999999997</v>
      </c>
      <c r="F196" s="66"/>
      <c r="G196" s="67"/>
    </row>
    <row r="253" spans="1:2" ht="13.15" customHeight="1" x14ac:dyDescent="0.35">
      <c r="B253" s="108" t="s">
        <v>67</v>
      </c>
    </row>
    <row r="254" spans="1:2" ht="13.15" customHeight="1" x14ac:dyDescent="0.35">
      <c r="A254" s="87" t="s">
        <v>52</v>
      </c>
      <c r="B254" s="109">
        <v>3970.89</v>
      </c>
    </row>
    <row r="255" spans="1:2" ht="13.15" customHeight="1" x14ac:dyDescent="0.35">
      <c r="A255" s="87" t="s">
        <v>53</v>
      </c>
      <c r="B255" s="110">
        <v>3864.86</v>
      </c>
    </row>
    <row r="256" spans="1:2" ht="13.15" customHeight="1" x14ac:dyDescent="0.35">
      <c r="A256" s="87" t="s">
        <v>63</v>
      </c>
      <c r="B256" s="110">
        <v>2580.73</v>
      </c>
    </row>
    <row r="257" spans="1:2" ht="13.15" customHeight="1" x14ac:dyDescent="0.35">
      <c r="A257" s="87" t="s">
        <v>64</v>
      </c>
      <c r="B257" s="110">
        <v>2527.7399999999998</v>
      </c>
    </row>
    <row r="258" spans="1:2" ht="13.15" customHeight="1" x14ac:dyDescent="0.35">
      <c r="A258" s="87" t="s">
        <v>65</v>
      </c>
      <c r="B258" s="110">
        <v>2347.5</v>
      </c>
    </row>
    <row r="259" spans="1:2" ht="13.15" customHeight="1" x14ac:dyDescent="0.35">
      <c r="A259" s="87" t="s">
        <v>18</v>
      </c>
      <c r="B259" s="110">
        <v>1845.3</v>
      </c>
    </row>
    <row r="260" spans="1:2" ht="13.15" customHeight="1" x14ac:dyDescent="0.35">
      <c r="A260" s="88" t="s">
        <v>20</v>
      </c>
      <c r="B260" s="110">
        <v>1733.06</v>
      </c>
    </row>
    <row r="261" spans="1:2" ht="13.15" customHeight="1" x14ac:dyDescent="0.35">
      <c r="A261" s="88" t="s">
        <v>22</v>
      </c>
      <c r="B261" s="110">
        <v>1713.39</v>
      </c>
    </row>
    <row r="262" spans="1:2" ht="13.15" customHeight="1" x14ac:dyDescent="0.35">
      <c r="A262" s="87" t="s">
        <v>24</v>
      </c>
      <c r="B262" s="110">
        <v>1083.1199999999999</v>
      </c>
    </row>
    <row r="263" spans="1:2" ht="13.15" customHeight="1" x14ac:dyDescent="0.35">
      <c r="A263" s="51" t="s">
        <v>66</v>
      </c>
      <c r="B263" s="110">
        <v>1931.5</v>
      </c>
    </row>
    <row r="264" spans="1:2" ht="13.15" customHeight="1" x14ac:dyDescent="0.35">
      <c r="A264" s="51" t="s">
        <v>68</v>
      </c>
      <c r="B264" s="111">
        <v>125</v>
      </c>
    </row>
    <row r="265" spans="1:2" ht="13.15" customHeight="1" x14ac:dyDescent="0.35">
      <c r="A265" s="51" t="s">
        <v>69</v>
      </c>
      <c r="B265" s="111">
        <v>105</v>
      </c>
    </row>
  </sheetData>
  <sheetProtection algorithmName="SHA-512" hashValue="q3FuFd7kwiHNtCqNrXCZbKbONTb58zG9NUjRig6Vut+uzle6RgMZuw84MHBV8JD8nnLDIlWzbzbsyDCZC5SMaw==" saltValue="Tqj8QuXqLdTPE1qVhTjJ2g==" spinCount="100000" sheet="1" selectLockedCells="1"/>
  <mergeCells count="57">
    <mergeCell ref="A6:I6"/>
    <mergeCell ref="A179:A180"/>
    <mergeCell ref="B179:B180"/>
    <mergeCell ref="C179:C180"/>
    <mergeCell ref="D179:D180"/>
    <mergeCell ref="E179:E180"/>
    <mergeCell ref="F179:F180"/>
    <mergeCell ref="G179:G180"/>
    <mergeCell ref="A7:I7"/>
    <mergeCell ref="A8:I8"/>
    <mergeCell ref="G66:G67"/>
    <mergeCell ref="A122:A123"/>
    <mergeCell ref="B122:B123"/>
    <mergeCell ref="C122:C123"/>
    <mergeCell ref="D122:D123"/>
    <mergeCell ref="E122:E123"/>
    <mergeCell ref="A1:I1"/>
    <mergeCell ref="A2:I2"/>
    <mergeCell ref="A3:I3"/>
    <mergeCell ref="A4:I4"/>
    <mergeCell ref="A5:I5"/>
    <mergeCell ref="M35:N39"/>
    <mergeCell ref="I40:I42"/>
    <mergeCell ref="J40:J42"/>
    <mergeCell ref="K40:K42"/>
    <mergeCell ref="L40:L42"/>
    <mergeCell ref="M40:N42"/>
    <mergeCell ref="L35:L39"/>
    <mergeCell ref="F122:F123"/>
    <mergeCell ref="G122:G123"/>
    <mergeCell ref="A66:A67"/>
    <mergeCell ref="B66:B67"/>
    <mergeCell ref="C66:C67"/>
    <mergeCell ref="D66:D67"/>
    <mergeCell ref="E66:E67"/>
    <mergeCell ref="F66:F67"/>
    <mergeCell ref="F160:F161"/>
    <mergeCell ref="G160:G161"/>
    <mergeCell ref="A141:A142"/>
    <mergeCell ref="B141:B142"/>
    <mergeCell ref="C141:C142"/>
    <mergeCell ref="D141:D142"/>
    <mergeCell ref="E141:E142"/>
    <mergeCell ref="F141:F142"/>
    <mergeCell ref="A160:A161"/>
    <mergeCell ref="B160:B161"/>
    <mergeCell ref="C160:C161"/>
    <mergeCell ref="D160:D161"/>
    <mergeCell ref="E160:E161"/>
    <mergeCell ref="I9:K9"/>
    <mergeCell ref="I10:K10"/>
    <mergeCell ref="I11:K11"/>
    <mergeCell ref="I12:K12"/>
    <mergeCell ref="G141:G142"/>
    <mergeCell ref="I35:I39"/>
    <mergeCell ref="J35:J39"/>
    <mergeCell ref="K35:K39"/>
  </mergeCells>
  <pageMargins left="0.75" right="0.75" top="1" bottom="0.98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D05D-A758-49B6-A109-6B8AC17246C9}">
  <dimension ref="A1:O162"/>
  <sheetViews>
    <sheetView zoomScale="70" zoomScaleNormal="70" zoomScaleSheetLayoutView="100" workbookViewId="0">
      <selection activeCell="C72" sqref="C72"/>
    </sheetView>
  </sheetViews>
  <sheetFormatPr defaultColWidth="8.81640625" defaultRowHeight="13.15" customHeight="1" x14ac:dyDescent="0.35"/>
  <cols>
    <col min="1" max="1" width="46.90625" style="8" customWidth="1"/>
    <col min="2" max="2" width="15" style="41" customWidth="1"/>
    <col min="3" max="3" width="7.7265625" style="8" customWidth="1"/>
    <col min="4" max="4" width="10.1796875" style="8" customWidth="1"/>
    <col min="5" max="5" width="8.453125" style="8" customWidth="1"/>
    <col min="6" max="6" width="18.81640625" style="42" customWidth="1"/>
    <col min="7" max="7" width="10.36328125" style="23" customWidth="1"/>
    <col min="8" max="8" width="2.81640625" style="8" customWidth="1"/>
    <col min="9" max="9" width="54.453125" style="8" customWidth="1"/>
    <col min="10" max="10" width="13.453125" style="8" customWidth="1"/>
    <col min="11" max="224" width="8.81640625" style="8"/>
    <col min="225" max="225" width="25.26953125" style="8" customWidth="1"/>
    <col min="226" max="226" width="10.453125" style="8" customWidth="1"/>
    <col min="227" max="227" width="7.7265625" style="8" customWidth="1"/>
    <col min="228" max="228" width="10.1796875" style="8" customWidth="1"/>
    <col min="229" max="229" width="8.453125" style="8" customWidth="1"/>
    <col min="230" max="230" width="18.81640625" style="8" customWidth="1"/>
    <col min="231" max="231" width="9.81640625" style="8" customWidth="1"/>
    <col min="232" max="232" width="8.7265625" style="8" customWidth="1"/>
    <col min="233" max="233" width="29.26953125" style="8" customWidth="1"/>
    <col min="234" max="234" width="10.26953125" style="8" customWidth="1"/>
    <col min="235" max="237" width="8.81640625" style="8" customWidth="1"/>
    <col min="238" max="238" width="9.1796875" style="8" customWidth="1"/>
    <col min="239" max="239" width="20.26953125" style="8" customWidth="1"/>
    <col min="240" max="480" width="8.81640625" style="8"/>
    <col min="481" max="481" width="25.26953125" style="8" customWidth="1"/>
    <col min="482" max="482" width="10.453125" style="8" customWidth="1"/>
    <col min="483" max="483" width="7.7265625" style="8" customWidth="1"/>
    <col min="484" max="484" width="10.1796875" style="8" customWidth="1"/>
    <col min="485" max="485" width="8.453125" style="8" customWidth="1"/>
    <col min="486" max="486" width="18.81640625" style="8" customWidth="1"/>
    <col min="487" max="487" width="9.81640625" style="8" customWidth="1"/>
    <col min="488" max="488" width="8.7265625" style="8" customWidth="1"/>
    <col min="489" max="489" width="29.26953125" style="8" customWidth="1"/>
    <col min="490" max="490" width="10.26953125" style="8" customWidth="1"/>
    <col min="491" max="493" width="8.81640625" style="8" customWidth="1"/>
    <col min="494" max="494" width="9.1796875" style="8" customWidth="1"/>
    <col min="495" max="495" width="20.26953125" style="8" customWidth="1"/>
    <col min="496" max="736" width="8.81640625" style="8"/>
    <col min="737" max="737" width="25.26953125" style="8" customWidth="1"/>
    <col min="738" max="738" width="10.453125" style="8" customWidth="1"/>
    <col min="739" max="739" width="7.7265625" style="8" customWidth="1"/>
    <col min="740" max="740" width="10.1796875" style="8" customWidth="1"/>
    <col min="741" max="741" width="8.453125" style="8" customWidth="1"/>
    <col min="742" max="742" width="18.81640625" style="8" customWidth="1"/>
    <col min="743" max="743" width="9.81640625" style="8" customWidth="1"/>
    <col min="744" max="744" width="8.7265625" style="8" customWidth="1"/>
    <col min="745" max="745" width="29.26953125" style="8" customWidth="1"/>
    <col min="746" max="746" width="10.26953125" style="8" customWidth="1"/>
    <col min="747" max="749" width="8.81640625" style="8" customWidth="1"/>
    <col min="750" max="750" width="9.1796875" style="8" customWidth="1"/>
    <col min="751" max="751" width="20.26953125" style="8" customWidth="1"/>
    <col min="752" max="992" width="8.81640625" style="8"/>
    <col min="993" max="993" width="25.26953125" style="8" customWidth="1"/>
    <col min="994" max="994" width="10.453125" style="8" customWidth="1"/>
    <col min="995" max="995" width="7.7265625" style="8" customWidth="1"/>
    <col min="996" max="996" width="10.1796875" style="8" customWidth="1"/>
    <col min="997" max="997" width="8.453125" style="8" customWidth="1"/>
    <col min="998" max="998" width="18.81640625" style="8" customWidth="1"/>
    <col min="999" max="999" width="9.81640625" style="8" customWidth="1"/>
    <col min="1000" max="1000" width="8.7265625" style="8" customWidth="1"/>
    <col min="1001" max="1001" width="29.26953125" style="8" customWidth="1"/>
    <col min="1002" max="1002" width="10.26953125" style="8" customWidth="1"/>
    <col min="1003" max="1005" width="8.81640625" style="8" customWidth="1"/>
    <col min="1006" max="1006" width="9.1796875" style="8" customWidth="1"/>
    <col min="1007" max="1007" width="20.26953125" style="8" customWidth="1"/>
    <col min="1008" max="1248" width="8.81640625" style="8"/>
    <col min="1249" max="1249" width="25.26953125" style="8" customWidth="1"/>
    <col min="1250" max="1250" width="10.453125" style="8" customWidth="1"/>
    <col min="1251" max="1251" width="7.7265625" style="8" customWidth="1"/>
    <col min="1252" max="1252" width="10.1796875" style="8" customWidth="1"/>
    <col min="1253" max="1253" width="8.453125" style="8" customWidth="1"/>
    <col min="1254" max="1254" width="18.81640625" style="8" customWidth="1"/>
    <col min="1255" max="1255" width="9.81640625" style="8" customWidth="1"/>
    <col min="1256" max="1256" width="8.7265625" style="8" customWidth="1"/>
    <col min="1257" max="1257" width="29.26953125" style="8" customWidth="1"/>
    <col min="1258" max="1258" width="10.26953125" style="8" customWidth="1"/>
    <col min="1259" max="1261" width="8.81640625" style="8" customWidth="1"/>
    <col min="1262" max="1262" width="9.1796875" style="8" customWidth="1"/>
    <col min="1263" max="1263" width="20.26953125" style="8" customWidth="1"/>
    <col min="1264" max="1504" width="8.81640625" style="8"/>
    <col min="1505" max="1505" width="25.26953125" style="8" customWidth="1"/>
    <col min="1506" max="1506" width="10.453125" style="8" customWidth="1"/>
    <col min="1507" max="1507" width="7.7265625" style="8" customWidth="1"/>
    <col min="1508" max="1508" width="10.1796875" style="8" customWidth="1"/>
    <col min="1509" max="1509" width="8.453125" style="8" customWidth="1"/>
    <col min="1510" max="1510" width="18.81640625" style="8" customWidth="1"/>
    <col min="1511" max="1511" width="9.81640625" style="8" customWidth="1"/>
    <col min="1512" max="1512" width="8.7265625" style="8" customWidth="1"/>
    <col min="1513" max="1513" width="29.26953125" style="8" customWidth="1"/>
    <col min="1514" max="1514" width="10.26953125" style="8" customWidth="1"/>
    <col min="1515" max="1517" width="8.81640625" style="8" customWidth="1"/>
    <col min="1518" max="1518" width="9.1796875" style="8" customWidth="1"/>
    <col min="1519" max="1519" width="20.26953125" style="8" customWidth="1"/>
    <col min="1520" max="1760" width="8.81640625" style="8"/>
    <col min="1761" max="1761" width="25.26953125" style="8" customWidth="1"/>
    <col min="1762" max="1762" width="10.453125" style="8" customWidth="1"/>
    <col min="1763" max="1763" width="7.7265625" style="8" customWidth="1"/>
    <col min="1764" max="1764" width="10.1796875" style="8" customWidth="1"/>
    <col min="1765" max="1765" width="8.453125" style="8" customWidth="1"/>
    <col min="1766" max="1766" width="18.81640625" style="8" customWidth="1"/>
    <col min="1767" max="1767" width="9.81640625" style="8" customWidth="1"/>
    <col min="1768" max="1768" width="8.7265625" style="8" customWidth="1"/>
    <col min="1769" max="1769" width="29.26953125" style="8" customWidth="1"/>
    <col min="1770" max="1770" width="10.26953125" style="8" customWidth="1"/>
    <col min="1771" max="1773" width="8.81640625" style="8" customWidth="1"/>
    <col min="1774" max="1774" width="9.1796875" style="8" customWidth="1"/>
    <col min="1775" max="1775" width="20.26953125" style="8" customWidth="1"/>
    <col min="1776" max="2016" width="8.81640625" style="8"/>
    <col min="2017" max="2017" width="25.26953125" style="8" customWidth="1"/>
    <col min="2018" max="2018" width="10.453125" style="8" customWidth="1"/>
    <col min="2019" max="2019" width="7.7265625" style="8" customWidth="1"/>
    <col min="2020" max="2020" width="10.1796875" style="8" customWidth="1"/>
    <col min="2021" max="2021" width="8.453125" style="8" customWidth="1"/>
    <col min="2022" max="2022" width="18.81640625" style="8" customWidth="1"/>
    <col min="2023" max="2023" width="9.81640625" style="8" customWidth="1"/>
    <col min="2024" max="2024" width="8.7265625" style="8" customWidth="1"/>
    <col min="2025" max="2025" width="29.26953125" style="8" customWidth="1"/>
    <col min="2026" max="2026" width="10.26953125" style="8" customWidth="1"/>
    <col min="2027" max="2029" width="8.81640625" style="8" customWidth="1"/>
    <col min="2030" max="2030" width="9.1796875" style="8" customWidth="1"/>
    <col min="2031" max="2031" width="20.26953125" style="8" customWidth="1"/>
    <col min="2032" max="2272" width="8.81640625" style="8"/>
    <col min="2273" max="2273" width="25.26953125" style="8" customWidth="1"/>
    <col min="2274" max="2274" width="10.453125" style="8" customWidth="1"/>
    <col min="2275" max="2275" width="7.7265625" style="8" customWidth="1"/>
    <col min="2276" max="2276" width="10.1796875" style="8" customWidth="1"/>
    <col min="2277" max="2277" width="8.453125" style="8" customWidth="1"/>
    <col min="2278" max="2278" width="18.81640625" style="8" customWidth="1"/>
    <col min="2279" max="2279" width="9.81640625" style="8" customWidth="1"/>
    <col min="2280" max="2280" width="8.7265625" style="8" customWidth="1"/>
    <col min="2281" max="2281" width="29.26953125" style="8" customWidth="1"/>
    <col min="2282" max="2282" width="10.26953125" style="8" customWidth="1"/>
    <col min="2283" max="2285" width="8.81640625" style="8" customWidth="1"/>
    <col min="2286" max="2286" width="9.1796875" style="8" customWidth="1"/>
    <col min="2287" max="2287" width="20.26953125" style="8" customWidth="1"/>
    <col min="2288" max="2528" width="8.81640625" style="8"/>
    <col min="2529" max="2529" width="25.26953125" style="8" customWidth="1"/>
    <col min="2530" max="2530" width="10.453125" style="8" customWidth="1"/>
    <col min="2531" max="2531" width="7.7265625" style="8" customWidth="1"/>
    <col min="2532" max="2532" width="10.1796875" style="8" customWidth="1"/>
    <col min="2533" max="2533" width="8.453125" style="8" customWidth="1"/>
    <col min="2534" max="2534" width="18.81640625" style="8" customWidth="1"/>
    <col min="2535" max="2535" width="9.81640625" style="8" customWidth="1"/>
    <col min="2536" max="2536" width="8.7265625" style="8" customWidth="1"/>
    <col min="2537" max="2537" width="29.26953125" style="8" customWidth="1"/>
    <col min="2538" max="2538" width="10.26953125" style="8" customWidth="1"/>
    <col min="2539" max="2541" width="8.81640625" style="8" customWidth="1"/>
    <col min="2542" max="2542" width="9.1796875" style="8" customWidth="1"/>
    <col min="2543" max="2543" width="20.26953125" style="8" customWidth="1"/>
    <col min="2544" max="2784" width="8.81640625" style="8"/>
    <col min="2785" max="2785" width="25.26953125" style="8" customWidth="1"/>
    <col min="2786" max="2786" width="10.453125" style="8" customWidth="1"/>
    <col min="2787" max="2787" width="7.7265625" style="8" customWidth="1"/>
    <col min="2788" max="2788" width="10.1796875" style="8" customWidth="1"/>
    <col min="2789" max="2789" width="8.453125" style="8" customWidth="1"/>
    <col min="2790" max="2790" width="18.81640625" style="8" customWidth="1"/>
    <col min="2791" max="2791" width="9.81640625" style="8" customWidth="1"/>
    <col min="2792" max="2792" width="8.7265625" style="8" customWidth="1"/>
    <col min="2793" max="2793" width="29.26953125" style="8" customWidth="1"/>
    <col min="2794" max="2794" width="10.26953125" style="8" customWidth="1"/>
    <col min="2795" max="2797" width="8.81640625" style="8" customWidth="1"/>
    <col min="2798" max="2798" width="9.1796875" style="8" customWidth="1"/>
    <col min="2799" max="2799" width="20.26953125" style="8" customWidth="1"/>
    <col min="2800" max="3040" width="8.81640625" style="8"/>
    <col min="3041" max="3041" width="25.26953125" style="8" customWidth="1"/>
    <col min="3042" max="3042" width="10.453125" style="8" customWidth="1"/>
    <col min="3043" max="3043" width="7.7265625" style="8" customWidth="1"/>
    <col min="3044" max="3044" width="10.1796875" style="8" customWidth="1"/>
    <col min="3045" max="3045" width="8.453125" style="8" customWidth="1"/>
    <col min="3046" max="3046" width="18.81640625" style="8" customWidth="1"/>
    <col min="3047" max="3047" width="9.81640625" style="8" customWidth="1"/>
    <col min="3048" max="3048" width="8.7265625" style="8" customWidth="1"/>
    <col min="3049" max="3049" width="29.26953125" style="8" customWidth="1"/>
    <col min="3050" max="3050" width="10.26953125" style="8" customWidth="1"/>
    <col min="3051" max="3053" width="8.81640625" style="8" customWidth="1"/>
    <col min="3054" max="3054" width="9.1796875" style="8" customWidth="1"/>
    <col min="3055" max="3055" width="20.26953125" style="8" customWidth="1"/>
    <col min="3056" max="3296" width="8.81640625" style="8"/>
    <col min="3297" max="3297" width="25.26953125" style="8" customWidth="1"/>
    <col min="3298" max="3298" width="10.453125" style="8" customWidth="1"/>
    <col min="3299" max="3299" width="7.7265625" style="8" customWidth="1"/>
    <col min="3300" max="3300" width="10.1796875" style="8" customWidth="1"/>
    <col min="3301" max="3301" width="8.453125" style="8" customWidth="1"/>
    <col min="3302" max="3302" width="18.81640625" style="8" customWidth="1"/>
    <col min="3303" max="3303" width="9.81640625" style="8" customWidth="1"/>
    <col min="3304" max="3304" width="8.7265625" style="8" customWidth="1"/>
    <col min="3305" max="3305" width="29.26953125" style="8" customWidth="1"/>
    <col min="3306" max="3306" width="10.26953125" style="8" customWidth="1"/>
    <col min="3307" max="3309" width="8.81640625" style="8" customWidth="1"/>
    <col min="3310" max="3310" width="9.1796875" style="8" customWidth="1"/>
    <col min="3311" max="3311" width="20.26953125" style="8" customWidth="1"/>
    <col min="3312" max="3552" width="8.81640625" style="8"/>
    <col min="3553" max="3553" width="25.26953125" style="8" customWidth="1"/>
    <col min="3554" max="3554" width="10.453125" style="8" customWidth="1"/>
    <col min="3555" max="3555" width="7.7265625" style="8" customWidth="1"/>
    <col min="3556" max="3556" width="10.1796875" style="8" customWidth="1"/>
    <col min="3557" max="3557" width="8.453125" style="8" customWidth="1"/>
    <col min="3558" max="3558" width="18.81640625" style="8" customWidth="1"/>
    <col min="3559" max="3559" width="9.81640625" style="8" customWidth="1"/>
    <col min="3560" max="3560" width="8.7265625" style="8" customWidth="1"/>
    <col min="3561" max="3561" width="29.26953125" style="8" customWidth="1"/>
    <col min="3562" max="3562" width="10.26953125" style="8" customWidth="1"/>
    <col min="3563" max="3565" width="8.81640625" style="8" customWidth="1"/>
    <col min="3566" max="3566" width="9.1796875" style="8" customWidth="1"/>
    <col min="3567" max="3567" width="20.26953125" style="8" customWidth="1"/>
    <col min="3568" max="3808" width="8.81640625" style="8"/>
    <col min="3809" max="3809" width="25.26953125" style="8" customWidth="1"/>
    <col min="3810" max="3810" width="10.453125" style="8" customWidth="1"/>
    <col min="3811" max="3811" width="7.7265625" style="8" customWidth="1"/>
    <col min="3812" max="3812" width="10.1796875" style="8" customWidth="1"/>
    <col min="3813" max="3813" width="8.453125" style="8" customWidth="1"/>
    <col min="3814" max="3814" width="18.81640625" style="8" customWidth="1"/>
    <col min="3815" max="3815" width="9.81640625" style="8" customWidth="1"/>
    <col min="3816" max="3816" width="8.7265625" style="8" customWidth="1"/>
    <col min="3817" max="3817" width="29.26953125" style="8" customWidth="1"/>
    <col min="3818" max="3818" width="10.26953125" style="8" customWidth="1"/>
    <col min="3819" max="3821" width="8.81640625" style="8" customWidth="1"/>
    <col min="3822" max="3822" width="9.1796875" style="8" customWidth="1"/>
    <col min="3823" max="3823" width="20.26953125" style="8" customWidth="1"/>
    <col min="3824" max="4064" width="8.81640625" style="8"/>
    <col min="4065" max="4065" width="25.26953125" style="8" customWidth="1"/>
    <col min="4066" max="4066" width="10.453125" style="8" customWidth="1"/>
    <col min="4067" max="4067" width="7.7265625" style="8" customWidth="1"/>
    <col min="4068" max="4068" width="10.1796875" style="8" customWidth="1"/>
    <col min="4069" max="4069" width="8.453125" style="8" customWidth="1"/>
    <col min="4070" max="4070" width="18.81640625" style="8" customWidth="1"/>
    <col min="4071" max="4071" width="9.81640625" style="8" customWidth="1"/>
    <col min="4072" max="4072" width="8.7265625" style="8" customWidth="1"/>
    <col min="4073" max="4073" width="29.26953125" style="8" customWidth="1"/>
    <col min="4074" max="4074" width="10.26953125" style="8" customWidth="1"/>
    <col min="4075" max="4077" width="8.81640625" style="8" customWidth="1"/>
    <col min="4078" max="4078" width="9.1796875" style="8" customWidth="1"/>
    <col min="4079" max="4079" width="20.26953125" style="8" customWidth="1"/>
    <col min="4080" max="4320" width="8.81640625" style="8"/>
    <col min="4321" max="4321" width="25.26953125" style="8" customWidth="1"/>
    <col min="4322" max="4322" width="10.453125" style="8" customWidth="1"/>
    <col min="4323" max="4323" width="7.7265625" style="8" customWidth="1"/>
    <col min="4324" max="4324" width="10.1796875" style="8" customWidth="1"/>
    <col min="4325" max="4325" width="8.453125" style="8" customWidth="1"/>
    <col min="4326" max="4326" width="18.81640625" style="8" customWidth="1"/>
    <col min="4327" max="4327" width="9.81640625" style="8" customWidth="1"/>
    <col min="4328" max="4328" width="8.7265625" style="8" customWidth="1"/>
    <col min="4329" max="4329" width="29.26953125" style="8" customWidth="1"/>
    <col min="4330" max="4330" width="10.26953125" style="8" customWidth="1"/>
    <col min="4331" max="4333" width="8.81640625" style="8" customWidth="1"/>
    <col min="4334" max="4334" width="9.1796875" style="8" customWidth="1"/>
    <col min="4335" max="4335" width="20.26953125" style="8" customWidth="1"/>
    <col min="4336" max="4576" width="8.81640625" style="8"/>
    <col min="4577" max="4577" width="25.26953125" style="8" customWidth="1"/>
    <col min="4578" max="4578" width="10.453125" style="8" customWidth="1"/>
    <col min="4579" max="4579" width="7.7265625" style="8" customWidth="1"/>
    <col min="4580" max="4580" width="10.1796875" style="8" customWidth="1"/>
    <col min="4581" max="4581" width="8.453125" style="8" customWidth="1"/>
    <col min="4582" max="4582" width="18.81640625" style="8" customWidth="1"/>
    <col min="4583" max="4583" width="9.81640625" style="8" customWidth="1"/>
    <col min="4584" max="4584" width="8.7265625" style="8" customWidth="1"/>
    <col min="4585" max="4585" width="29.26953125" style="8" customWidth="1"/>
    <col min="4586" max="4586" width="10.26953125" style="8" customWidth="1"/>
    <col min="4587" max="4589" width="8.81640625" style="8" customWidth="1"/>
    <col min="4590" max="4590" width="9.1796875" style="8" customWidth="1"/>
    <col min="4591" max="4591" width="20.26953125" style="8" customWidth="1"/>
    <col min="4592" max="4832" width="8.81640625" style="8"/>
    <col min="4833" max="4833" width="25.26953125" style="8" customWidth="1"/>
    <col min="4834" max="4834" width="10.453125" style="8" customWidth="1"/>
    <col min="4835" max="4835" width="7.7265625" style="8" customWidth="1"/>
    <col min="4836" max="4836" width="10.1796875" style="8" customWidth="1"/>
    <col min="4837" max="4837" width="8.453125" style="8" customWidth="1"/>
    <col min="4838" max="4838" width="18.81640625" style="8" customWidth="1"/>
    <col min="4839" max="4839" width="9.81640625" style="8" customWidth="1"/>
    <col min="4840" max="4840" width="8.7265625" style="8" customWidth="1"/>
    <col min="4841" max="4841" width="29.26953125" style="8" customWidth="1"/>
    <col min="4842" max="4842" width="10.26953125" style="8" customWidth="1"/>
    <col min="4843" max="4845" width="8.81640625" style="8" customWidth="1"/>
    <col min="4846" max="4846" width="9.1796875" style="8" customWidth="1"/>
    <col min="4847" max="4847" width="20.26953125" style="8" customWidth="1"/>
    <col min="4848" max="5088" width="8.81640625" style="8"/>
    <col min="5089" max="5089" width="25.26953125" style="8" customWidth="1"/>
    <col min="5090" max="5090" width="10.453125" style="8" customWidth="1"/>
    <col min="5091" max="5091" width="7.7265625" style="8" customWidth="1"/>
    <col min="5092" max="5092" width="10.1796875" style="8" customWidth="1"/>
    <col min="5093" max="5093" width="8.453125" style="8" customWidth="1"/>
    <col min="5094" max="5094" width="18.81640625" style="8" customWidth="1"/>
    <col min="5095" max="5095" width="9.81640625" style="8" customWidth="1"/>
    <col min="5096" max="5096" width="8.7265625" style="8" customWidth="1"/>
    <col min="5097" max="5097" width="29.26953125" style="8" customWidth="1"/>
    <col min="5098" max="5098" width="10.26953125" style="8" customWidth="1"/>
    <col min="5099" max="5101" width="8.81640625" style="8" customWidth="1"/>
    <col min="5102" max="5102" width="9.1796875" style="8" customWidth="1"/>
    <col min="5103" max="5103" width="20.26953125" style="8" customWidth="1"/>
    <col min="5104" max="5344" width="8.81640625" style="8"/>
    <col min="5345" max="5345" width="25.26953125" style="8" customWidth="1"/>
    <col min="5346" max="5346" width="10.453125" style="8" customWidth="1"/>
    <col min="5347" max="5347" width="7.7265625" style="8" customWidth="1"/>
    <col min="5348" max="5348" width="10.1796875" style="8" customWidth="1"/>
    <col min="5349" max="5349" width="8.453125" style="8" customWidth="1"/>
    <col min="5350" max="5350" width="18.81640625" style="8" customWidth="1"/>
    <col min="5351" max="5351" width="9.81640625" style="8" customWidth="1"/>
    <col min="5352" max="5352" width="8.7265625" style="8" customWidth="1"/>
    <col min="5353" max="5353" width="29.26953125" style="8" customWidth="1"/>
    <col min="5354" max="5354" width="10.26953125" style="8" customWidth="1"/>
    <col min="5355" max="5357" width="8.81640625" style="8" customWidth="1"/>
    <col min="5358" max="5358" width="9.1796875" style="8" customWidth="1"/>
    <col min="5359" max="5359" width="20.26953125" style="8" customWidth="1"/>
    <col min="5360" max="5600" width="8.81640625" style="8"/>
    <col min="5601" max="5601" width="25.26953125" style="8" customWidth="1"/>
    <col min="5602" max="5602" width="10.453125" style="8" customWidth="1"/>
    <col min="5603" max="5603" width="7.7265625" style="8" customWidth="1"/>
    <col min="5604" max="5604" width="10.1796875" style="8" customWidth="1"/>
    <col min="5605" max="5605" width="8.453125" style="8" customWidth="1"/>
    <col min="5606" max="5606" width="18.81640625" style="8" customWidth="1"/>
    <col min="5607" max="5607" width="9.81640625" style="8" customWidth="1"/>
    <col min="5608" max="5608" width="8.7265625" style="8" customWidth="1"/>
    <col min="5609" max="5609" width="29.26953125" style="8" customWidth="1"/>
    <col min="5610" max="5610" width="10.26953125" style="8" customWidth="1"/>
    <col min="5611" max="5613" width="8.81640625" style="8" customWidth="1"/>
    <col min="5614" max="5614" width="9.1796875" style="8" customWidth="1"/>
    <col min="5615" max="5615" width="20.26953125" style="8" customWidth="1"/>
    <col min="5616" max="5856" width="8.81640625" style="8"/>
    <col min="5857" max="5857" width="25.26953125" style="8" customWidth="1"/>
    <col min="5858" max="5858" width="10.453125" style="8" customWidth="1"/>
    <col min="5859" max="5859" width="7.7265625" style="8" customWidth="1"/>
    <col min="5860" max="5860" width="10.1796875" style="8" customWidth="1"/>
    <col min="5861" max="5861" width="8.453125" style="8" customWidth="1"/>
    <col min="5862" max="5862" width="18.81640625" style="8" customWidth="1"/>
    <col min="5863" max="5863" width="9.81640625" style="8" customWidth="1"/>
    <col min="5864" max="5864" width="8.7265625" style="8" customWidth="1"/>
    <col min="5865" max="5865" width="29.26953125" style="8" customWidth="1"/>
    <col min="5866" max="5866" width="10.26953125" style="8" customWidth="1"/>
    <col min="5867" max="5869" width="8.81640625" style="8" customWidth="1"/>
    <col min="5870" max="5870" width="9.1796875" style="8" customWidth="1"/>
    <col min="5871" max="5871" width="20.26953125" style="8" customWidth="1"/>
    <col min="5872" max="6112" width="8.81640625" style="8"/>
    <col min="6113" max="6113" width="25.26953125" style="8" customWidth="1"/>
    <col min="6114" max="6114" width="10.453125" style="8" customWidth="1"/>
    <col min="6115" max="6115" width="7.7265625" style="8" customWidth="1"/>
    <col min="6116" max="6116" width="10.1796875" style="8" customWidth="1"/>
    <col min="6117" max="6117" width="8.453125" style="8" customWidth="1"/>
    <col min="6118" max="6118" width="18.81640625" style="8" customWidth="1"/>
    <col min="6119" max="6119" width="9.81640625" style="8" customWidth="1"/>
    <col min="6120" max="6120" width="8.7265625" style="8" customWidth="1"/>
    <col min="6121" max="6121" width="29.26953125" style="8" customWidth="1"/>
    <col min="6122" max="6122" width="10.26953125" style="8" customWidth="1"/>
    <col min="6123" max="6125" width="8.81640625" style="8" customWidth="1"/>
    <col min="6126" max="6126" width="9.1796875" style="8" customWidth="1"/>
    <col min="6127" max="6127" width="20.26953125" style="8" customWidth="1"/>
    <col min="6128" max="6368" width="8.81640625" style="8"/>
    <col min="6369" max="6369" width="25.26953125" style="8" customWidth="1"/>
    <col min="6370" max="6370" width="10.453125" style="8" customWidth="1"/>
    <col min="6371" max="6371" width="7.7265625" style="8" customWidth="1"/>
    <col min="6372" max="6372" width="10.1796875" style="8" customWidth="1"/>
    <col min="6373" max="6373" width="8.453125" style="8" customWidth="1"/>
    <col min="6374" max="6374" width="18.81640625" style="8" customWidth="1"/>
    <col min="6375" max="6375" width="9.81640625" style="8" customWidth="1"/>
    <col min="6376" max="6376" width="8.7265625" style="8" customWidth="1"/>
    <col min="6377" max="6377" width="29.26953125" style="8" customWidth="1"/>
    <col min="6378" max="6378" width="10.26953125" style="8" customWidth="1"/>
    <col min="6379" max="6381" width="8.81640625" style="8" customWidth="1"/>
    <col min="6382" max="6382" width="9.1796875" style="8" customWidth="1"/>
    <col min="6383" max="6383" width="20.26953125" style="8" customWidth="1"/>
    <col min="6384" max="6624" width="8.81640625" style="8"/>
    <col min="6625" max="6625" width="25.26953125" style="8" customWidth="1"/>
    <col min="6626" max="6626" width="10.453125" style="8" customWidth="1"/>
    <col min="6627" max="6627" width="7.7265625" style="8" customWidth="1"/>
    <col min="6628" max="6628" width="10.1796875" style="8" customWidth="1"/>
    <col min="6629" max="6629" width="8.453125" style="8" customWidth="1"/>
    <col min="6630" max="6630" width="18.81640625" style="8" customWidth="1"/>
    <col min="6631" max="6631" width="9.81640625" style="8" customWidth="1"/>
    <col min="6632" max="6632" width="8.7265625" style="8" customWidth="1"/>
    <col min="6633" max="6633" width="29.26953125" style="8" customWidth="1"/>
    <col min="6634" max="6634" width="10.26953125" style="8" customWidth="1"/>
    <col min="6635" max="6637" width="8.81640625" style="8" customWidth="1"/>
    <col min="6638" max="6638" width="9.1796875" style="8" customWidth="1"/>
    <col min="6639" max="6639" width="20.26953125" style="8" customWidth="1"/>
    <col min="6640" max="6880" width="8.81640625" style="8"/>
    <col min="6881" max="6881" width="25.26953125" style="8" customWidth="1"/>
    <col min="6882" max="6882" width="10.453125" style="8" customWidth="1"/>
    <col min="6883" max="6883" width="7.7265625" style="8" customWidth="1"/>
    <col min="6884" max="6884" width="10.1796875" style="8" customWidth="1"/>
    <col min="6885" max="6885" width="8.453125" style="8" customWidth="1"/>
    <col min="6886" max="6886" width="18.81640625" style="8" customWidth="1"/>
    <col min="6887" max="6887" width="9.81640625" style="8" customWidth="1"/>
    <col min="6888" max="6888" width="8.7265625" style="8" customWidth="1"/>
    <col min="6889" max="6889" width="29.26953125" style="8" customWidth="1"/>
    <col min="6890" max="6890" width="10.26953125" style="8" customWidth="1"/>
    <col min="6891" max="6893" width="8.81640625" style="8" customWidth="1"/>
    <col min="6894" max="6894" width="9.1796875" style="8" customWidth="1"/>
    <col min="6895" max="6895" width="20.26953125" style="8" customWidth="1"/>
    <col min="6896" max="7136" width="8.81640625" style="8"/>
    <col min="7137" max="7137" width="25.26953125" style="8" customWidth="1"/>
    <col min="7138" max="7138" width="10.453125" style="8" customWidth="1"/>
    <col min="7139" max="7139" width="7.7265625" style="8" customWidth="1"/>
    <col min="7140" max="7140" width="10.1796875" style="8" customWidth="1"/>
    <col min="7141" max="7141" width="8.453125" style="8" customWidth="1"/>
    <col min="7142" max="7142" width="18.81640625" style="8" customWidth="1"/>
    <col min="7143" max="7143" width="9.81640625" style="8" customWidth="1"/>
    <col min="7144" max="7144" width="8.7265625" style="8" customWidth="1"/>
    <col min="7145" max="7145" width="29.26953125" style="8" customWidth="1"/>
    <col min="7146" max="7146" width="10.26953125" style="8" customWidth="1"/>
    <col min="7147" max="7149" width="8.81640625" style="8" customWidth="1"/>
    <col min="7150" max="7150" width="9.1796875" style="8" customWidth="1"/>
    <col min="7151" max="7151" width="20.26953125" style="8" customWidth="1"/>
    <col min="7152" max="7392" width="8.81640625" style="8"/>
    <col min="7393" max="7393" width="25.26953125" style="8" customWidth="1"/>
    <col min="7394" max="7394" width="10.453125" style="8" customWidth="1"/>
    <col min="7395" max="7395" width="7.7265625" style="8" customWidth="1"/>
    <col min="7396" max="7396" width="10.1796875" style="8" customWidth="1"/>
    <col min="7397" max="7397" width="8.453125" style="8" customWidth="1"/>
    <col min="7398" max="7398" width="18.81640625" style="8" customWidth="1"/>
    <col min="7399" max="7399" width="9.81640625" style="8" customWidth="1"/>
    <col min="7400" max="7400" width="8.7265625" style="8" customWidth="1"/>
    <col min="7401" max="7401" width="29.26953125" style="8" customWidth="1"/>
    <col min="7402" max="7402" width="10.26953125" style="8" customWidth="1"/>
    <col min="7403" max="7405" width="8.81640625" style="8" customWidth="1"/>
    <col min="7406" max="7406" width="9.1796875" style="8" customWidth="1"/>
    <col min="7407" max="7407" width="20.26953125" style="8" customWidth="1"/>
    <col min="7408" max="7648" width="8.81640625" style="8"/>
    <col min="7649" max="7649" width="25.26953125" style="8" customWidth="1"/>
    <col min="7650" max="7650" width="10.453125" style="8" customWidth="1"/>
    <col min="7651" max="7651" width="7.7265625" style="8" customWidth="1"/>
    <col min="7652" max="7652" width="10.1796875" style="8" customWidth="1"/>
    <col min="7653" max="7653" width="8.453125" style="8" customWidth="1"/>
    <col min="7654" max="7654" width="18.81640625" style="8" customWidth="1"/>
    <col min="7655" max="7655" width="9.81640625" style="8" customWidth="1"/>
    <col min="7656" max="7656" width="8.7265625" style="8" customWidth="1"/>
    <col min="7657" max="7657" width="29.26953125" style="8" customWidth="1"/>
    <col min="7658" max="7658" width="10.26953125" style="8" customWidth="1"/>
    <col min="7659" max="7661" width="8.81640625" style="8" customWidth="1"/>
    <col min="7662" max="7662" width="9.1796875" style="8" customWidth="1"/>
    <col min="7663" max="7663" width="20.26953125" style="8" customWidth="1"/>
    <col min="7664" max="7904" width="8.81640625" style="8"/>
    <col min="7905" max="7905" width="25.26953125" style="8" customWidth="1"/>
    <col min="7906" max="7906" width="10.453125" style="8" customWidth="1"/>
    <col min="7907" max="7907" width="7.7265625" style="8" customWidth="1"/>
    <col min="7908" max="7908" width="10.1796875" style="8" customWidth="1"/>
    <col min="7909" max="7909" width="8.453125" style="8" customWidth="1"/>
    <col min="7910" max="7910" width="18.81640625" style="8" customWidth="1"/>
    <col min="7911" max="7911" width="9.81640625" style="8" customWidth="1"/>
    <col min="7912" max="7912" width="8.7265625" style="8" customWidth="1"/>
    <col min="7913" max="7913" width="29.26953125" style="8" customWidth="1"/>
    <col min="7914" max="7914" width="10.26953125" style="8" customWidth="1"/>
    <col min="7915" max="7917" width="8.81640625" style="8" customWidth="1"/>
    <col min="7918" max="7918" width="9.1796875" style="8" customWidth="1"/>
    <col min="7919" max="7919" width="20.26953125" style="8" customWidth="1"/>
    <col min="7920" max="8160" width="8.81640625" style="8"/>
    <col min="8161" max="8161" width="25.26953125" style="8" customWidth="1"/>
    <col min="8162" max="8162" width="10.453125" style="8" customWidth="1"/>
    <col min="8163" max="8163" width="7.7265625" style="8" customWidth="1"/>
    <col min="8164" max="8164" width="10.1796875" style="8" customWidth="1"/>
    <col min="8165" max="8165" width="8.453125" style="8" customWidth="1"/>
    <col min="8166" max="8166" width="18.81640625" style="8" customWidth="1"/>
    <col min="8167" max="8167" width="9.81640625" style="8" customWidth="1"/>
    <col min="8168" max="8168" width="8.7265625" style="8" customWidth="1"/>
    <col min="8169" max="8169" width="29.26953125" style="8" customWidth="1"/>
    <col min="8170" max="8170" width="10.26953125" style="8" customWidth="1"/>
    <col min="8171" max="8173" width="8.81640625" style="8" customWidth="1"/>
    <col min="8174" max="8174" width="9.1796875" style="8" customWidth="1"/>
    <col min="8175" max="8175" width="20.26953125" style="8" customWidth="1"/>
    <col min="8176" max="8416" width="8.81640625" style="8"/>
    <col min="8417" max="8417" width="25.26953125" style="8" customWidth="1"/>
    <col min="8418" max="8418" width="10.453125" style="8" customWidth="1"/>
    <col min="8419" max="8419" width="7.7265625" style="8" customWidth="1"/>
    <col min="8420" max="8420" width="10.1796875" style="8" customWidth="1"/>
    <col min="8421" max="8421" width="8.453125" style="8" customWidth="1"/>
    <col min="8422" max="8422" width="18.81640625" style="8" customWidth="1"/>
    <col min="8423" max="8423" width="9.81640625" style="8" customWidth="1"/>
    <col min="8424" max="8424" width="8.7265625" style="8" customWidth="1"/>
    <col min="8425" max="8425" width="29.26953125" style="8" customWidth="1"/>
    <col min="8426" max="8426" width="10.26953125" style="8" customWidth="1"/>
    <col min="8427" max="8429" width="8.81640625" style="8" customWidth="1"/>
    <col min="8430" max="8430" width="9.1796875" style="8" customWidth="1"/>
    <col min="8431" max="8431" width="20.26953125" style="8" customWidth="1"/>
    <col min="8432" max="8672" width="8.81640625" style="8"/>
    <col min="8673" max="8673" width="25.26953125" style="8" customWidth="1"/>
    <col min="8674" max="8674" width="10.453125" style="8" customWidth="1"/>
    <col min="8675" max="8675" width="7.7265625" style="8" customWidth="1"/>
    <col min="8676" max="8676" width="10.1796875" style="8" customWidth="1"/>
    <col min="8677" max="8677" width="8.453125" style="8" customWidth="1"/>
    <col min="8678" max="8678" width="18.81640625" style="8" customWidth="1"/>
    <col min="8679" max="8679" width="9.81640625" style="8" customWidth="1"/>
    <col min="8680" max="8680" width="8.7265625" style="8" customWidth="1"/>
    <col min="8681" max="8681" width="29.26953125" style="8" customWidth="1"/>
    <col min="8682" max="8682" width="10.26953125" style="8" customWidth="1"/>
    <col min="8683" max="8685" width="8.81640625" style="8" customWidth="1"/>
    <col min="8686" max="8686" width="9.1796875" style="8" customWidth="1"/>
    <col min="8687" max="8687" width="20.26953125" style="8" customWidth="1"/>
    <col min="8688" max="8928" width="8.81640625" style="8"/>
    <col min="8929" max="8929" width="25.26953125" style="8" customWidth="1"/>
    <col min="8930" max="8930" width="10.453125" style="8" customWidth="1"/>
    <col min="8931" max="8931" width="7.7265625" style="8" customWidth="1"/>
    <col min="8932" max="8932" width="10.1796875" style="8" customWidth="1"/>
    <col min="8933" max="8933" width="8.453125" style="8" customWidth="1"/>
    <col min="8934" max="8934" width="18.81640625" style="8" customWidth="1"/>
    <col min="8935" max="8935" width="9.81640625" style="8" customWidth="1"/>
    <col min="8936" max="8936" width="8.7265625" style="8" customWidth="1"/>
    <col min="8937" max="8937" width="29.26953125" style="8" customWidth="1"/>
    <col min="8938" max="8938" width="10.26953125" style="8" customWidth="1"/>
    <col min="8939" max="8941" width="8.81640625" style="8" customWidth="1"/>
    <col min="8942" max="8942" width="9.1796875" style="8" customWidth="1"/>
    <col min="8943" max="8943" width="20.26953125" style="8" customWidth="1"/>
    <col min="8944" max="9184" width="8.81640625" style="8"/>
    <col min="9185" max="9185" width="25.26953125" style="8" customWidth="1"/>
    <col min="9186" max="9186" width="10.453125" style="8" customWidth="1"/>
    <col min="9187" max="9187" width="7.7265625" style="8" customWidth="1"/>
    <col min="9188" max="9188" width="10.1796875" style="8" customWidth="1"/>
    <col min="9189" max="9189" width="8.453125" style="8" customWidth="1"/>
    <col min="9190" max="9190" width="18.81640625" style="8" customWidth="1"/>
    <col min="9191" max="9191" width="9.81640625" style="8" customWidth="1"/>
    <col min="9192" max="9192" width="8.7265625" style="8" customWidth="1"/>
    <col min="9193" max="9193" width="29.26953125" style="8" customWidth="1"/>
    <col min="9194" max="9194" width="10.26953125" style="8" customWidth="1"/>
    <col min="9195" max="9197" width="8.81640625" style="8" customWidth="1"/>
    <col min="9198" max="9198" width="9.1796875" style="8" customWidth="1"/>
    <col min="9199" max="9199" width="20.26953125" style="8" customWidth="1"/>
    <col min="9200" max="9440" width="8.81640625" style="8"/>
    <col min="9441" max="9441" width="25.26953125" style="8" customWidth="1"/>
    <col min="9442" max="9442" width="10.453125" style="8" customWidth="1"/>
    <col min="9443" max="9443" width="7.7265625" style="8" customWidth="1"/>
    <col min="9444" max="9444" width="10.1796875" style="8" customWidth="1"/>
    <col min="9445" max="9445" width="8.453125" style="8" customWidth="1"/>
    <col min="9446" max="9446" width="18.81640625" style="8" customWidth="1"/>
    <col min="9447" max="9447" width="9.81640625" style="8" customWidth="1"/>
    <col min="9448" max="9448" width="8.7265625" style="8" customWidth="1"/>
    <col min="9449" max="9449" width="29.26953125" style="8" customWidth="1"/>
    <col min="9450" max="9450" width="10.26953125" style="8" customWidth="1"/>
    <col min="9451" max="9453" width="8.81640625" style="8" customWidth="1"/>
    <col min="9454" max="9454" width="9.1796875" style="8" customWidth="1"/>
    <col min="9455" max="9455" width="20.26953125" style="8" customWidth="1"/>
    <col min="9456" max="9696" width="8.81640625" style="8"/>
    <col min="9697" max="9697" width="25.26953125" style="8" customWidth="1"/>
    <col min="9698" max="9698" width="10.453125" style="8" customWidth="1"/>
    <col min="9699" max="9699" width="7.7265625" style="8" customWidth="1"/>
    <col min="9700" max="9700" width="10.1796875" style="8" customWidth="1"/>
    <col min="9701" max="9701" width="8.453125" style="8" customWidth="1"/>
    <col min="9702" max="9702" width="18.81640625" style="8" customWidth="1"/>
    <col min="9703" max="9703" width="9.81640625" style="8" customWidth="1"/>
    <col min="9704" max="9704" width="8.7265625" style="8" customWidth="1"/>
    <col min="9705" max="9705" width="29.26953125" style="8" customWidth="1"/>
    <col min="9706" max="9706" width="10.26953125" style="8" customWidth="1"/>
    <col min="9707" max="9709" width="8.81640625" style="8" customWidth="1"/>
    <col min="9710" max="9710" width="9.1796875" style="8" customWidth="1"/>
    <col min="9711" max="9711" width="20.26953125" style="8" customWidth="1"/>
    <col min="9712" max="9952" width="8.81640625" style="8"/>
    <col min="9953" max="9953" width="25.26953125" style="8" customWidth="1"/>
    <col min="9954" max="9954" width="10.453125" style="8" customWidth="1"/>
    <col min="9955" max="9955" width="7.7265625" style="8" customWidth="1"/>
    <col min="9956" max="9956" width="10.1796875" style="8" customWidth="1"/>
    <col min="9957" max="9957" width="8.453125" style="8" customWidth="1"/>
    <col min="9958" max="9958" width="18.81640625" style="8" customWidth="1"/>
    <col min="9959" max="9959" width="9.81640625" style="8" customWidth="1"/>
    <col min="9960" max="9960" width="8.7265625" style="8" customWidth="1"/>
    <col min="9961" max="9961" width="29.26953125" style="8" customWidth="1"/>
    <col min="9962" max="9962" width="10.26953125" style="8" customWidth="1"/>
    <col min="9963" max="9965" width="8.81640625" style="8" customWidth="1"/>
    <col min="9966" max="9966" width="9.1796875" style="8" customWidth="1"/>
    <col min="9967" max="9967" width="20.26953125" style="8" customWidth="1"/>
    <col min="9968" max="10208" width="8.81640625" style="8"/>
    <col min="10209" max="10209" width="25.26953125" style="8" customWidth="1"/>
    <col min="10210" max="10210" width="10.453125" style="8" customWidth="1"/>
    <col min="10211" max="10211" width="7.7265625" style="8" customWidth="1"/>
    <col min="10212" max="10212" width="10.1796875" style="8" customWidth="1"/>
    <col min="10213" max="10213" width="8.453125" style="8" customWidth="1"/>
    <col min="10214" max="10214" width="18.81640625" style="8" customWidth="1"/>
    <col min="10215" max="10215" width="9.81640625" style="8" customWidth="1"/>
    <col min="10216" max="10216" width="8.7265625" style="8" customWidth="1"/>
    <col min="10217" max="10217" width="29.26953125" style="8" customWidth="1"/>
    <col min="10218" max="10218" width="10.26953125" style="8" customWidth="1"/>
    <col min="10219" max="10221" width="8.81640625" style="8" customWidth="1"/>
    <col min="10222" max="10222" width="9.1796875" style="8" customWidth="1"/>
    <col min="10223" max="10223" width="20.26953125" style="8" customWidth="1"/>
    <col min="10224" max="10464" width="8.81640625" style="8"/>
    <col min="10465" max="10465" width="25.26953125" style="8" customWidth="1"/>
    <col min="10466" max="10466" width="10.453125" style="8" customWidth="1"/>
    <col min="10467" max="10467" width="7.7265625" style="8" customWidth="1"/>
    <col min="10468" max="10468" width="10.1796875" style="8" customWidth="1"/>
    <col min="10469" max="10469" width="8.453125" style="8" customWidth="1"/>
    <col min="10470" max="10470" width="18.81640625" style="8" customWidth="1"/>
    <col min="10471" max="10471" width="9.81640625" style="8" customWidth="1"/>
    <col min="10472" max="10472" width="8.7265625" style="8" customWidth="1"/>
    <col min="10473" max="10473" width="29.26953125" style="8" customWidth="1"/>
    <col min="10474" max="10474" width="10.26953125" style="8" customWidth="1"/>
    <col min="10475" max="10477" width="8.81640625" style="8" customWidth="1"/>
    <col min="10478" max="10478" width="9.1796875" style="8" customWidth="1"/>
    <col min="10479" max="10479" width="20.26953125" style="8" customWidth="1"/>
    <col min="10480" max="10720" width="8.81640625" style="8"/>
    <col min="10721" max="10721" width="25.26953125" style="8" customWidth="1"/>
    <col min="10722" max="10722" width="10.453125" style="8" customWidth="1"/>
    <col min="10723" max="10723" width="7.7265625" style="8" customWidth="1"/>
    <col min="10724" max="10724" width="10.1796875" style="8" customWidth="1"/>
    <col min="10725" max="10725" width="8.453125" style="8" customWidth="1"/>
    <col min="10726" max="10726" width="18.81640625" style="8" customWidth="1"/>
    <col min="10727" max="10727" width="9.81640625" style="8" customWidth="1"/>
    <col min="10728" max="10728" width="8.7265625" style="8" customWidth="1"/>
    <col min="10729" max="10729" width="29.26953125" style="8" customWidth="1"/>
    <col min="10730" max="10730" width="10.26953125" style="8" customWidth="1"/>
    <col min="10731" max="10733" width="8.81640625" style="8" customWidth="1"/>
    <col min="10734" max="10734" width="9.1796875" style="8" customWidth="1"/>
    <col min="10735" max="10735" width="20.26953125" style="8" customWidth="1"/>
    <col min="10736" max="10976" width="8.81640625" style="8"/>
    <col min="10977" max="10977" width="25.26953125" style="8" customWidth="1"/>
    <col min="10978" max="10978" width="10.453125" style="8" customWidth="1"/>
    <col min="10979" max="10979" width="7.7265625" style="8" customWidth="1"/>
    <col min="10980" max="10980" width="10.1796875" style="8" customWidth="1"/>
    <col min="10981" max="10981" width="8.453125" style="8" customWidth="1"/>
    <col min="10982" max="10982" width="18.81640625" style="8" customWidth="1"/>
    <col min="10983" max="10983" width="9.81640625" style="8" customWidth="1"/>
    <col min="10984" max="10984" width="8.7265625" style="8" customWidth="1"/>
    <col min="10985" max="10985" width="29.26953125" style="8" customWidth="1"/>
    <col min="10986" max="10986" width="10.26953125" style="8" customWidth="1"/>
    <col min="10987" max="10989" width="8.81640625" style="8" customWidth="1"/>
    <col min="10990" max="10990" width="9.1796875" style="8" customWidth="1"/>
    <col min="10991" max="10991" width="20.26953125" style="8" customWidth="1"/>
    <col min="10992" max="11232" width="8.81640625" style="8"/>
    <col min="11233" max="11233" width="25.26953125" style="8" customWidth="1"/>
    <col min="11234" max="11234" width="10.453125" style="8" customWidth="1"/>
    <col min="11235" max="11235" width="7.7265625" style="8" customWidth="1"/>
    <col min="11236" max="11236" width="10.1796875" style="8" customWidth="1"/>
    <col min="11237" max="11237" width="8.453125" style="8" customWidth="1"/>
    <col min="11238" max="11238" width="18.81640625" style="8" customWidth="1"/>
    <col min="11239" max="11239" width="9.81640625" style="8" customWidth="1"/>
    <col min="11240" max="11240" width="8.7265625" style="8" customWidth="1"/>
    <col min="11241" max="11241" width="29.26953125" style="8" customWidth="1"/>
    <col min="11242" max="11242" width="10.26953125" style="8" customWidth="1"/>
    <col min="11243" max="11245" width="8.81640625" style="8" customWidth="1"/>
    <col min="11246" max="11246" width="9.1796875" style="8" customWidth="1"/>
    <col min="11247" max="11247" width="20.26953125" style="8" customWidth="1"/>
    <col min="11248" max="11488" width="8.81640625" style="8"/>
    <col min="11489" max="11489" width="25.26953125" style="8" customWidth="1"/>
    <col min="11490" max="11490" width="10.453125" style="8" customWidth="1"/>
    <col min="11491" max="11491" width="7.7265625" style="8" customWidth="1"/>
    <col min="11492" max="11492" width="10.1796875" style="8" customWidth="1"/>
    <col min="11493" max="11493" width="8.453125" style="8" customWidth="1"/>
    <col min="11494" max="11494" width="18.81640625" style="8" customWidth="1"/>
    <col min="11495" max="11495" width="9.81640625" style="8" customWidth="1"/>
    <col min="11496" max="11496" width="8.7265625" style="8" customWidth="1"/>
    <col min="11497" max="11497" width="29.26953125" style="8" customWidth="1"/>
    <col min="11498" max="11498" width="10.26953125" style="8" customWidth="1"/>
    <col min="11499" max="11501" width="8.81640625" style="8" customWidth="1"/>
    <col min="11502" max="11502" width="9.1796875" style="8" customWidth="1"/>
    <col min="11503" max="11503" width="20.26953125" style="8" customWidth="1"/>
    <col min="11504" max="11744" width="8.81640625" style="8"/>
    <col min="11745" max="11745" width="25.26953125" style="8" customWidth="1"/>
    <col min="11746" max="11746" width="10.453125" style="8" customWidth="1"/>
    <col min="11747" max="11747" width="7.7265625" style="8" customWidth="1"/>
    <col min="11748" max="11748" width="10.1796875" style="8" customWidth="1"/>
    <col min="11749" max="11749" width="8.453125" style="8" customWidth="1"/>
    <col min="11750" max="11750" width="18.81640625" style="8" customWidth="1"/>
    <col min="11751" max="11751" width="9.81640625" style="8" customWidth="1"/>
    <col min="11752" max="11752" width="8.7265625" style="8" customWidth="1"/>
    <col min="11753" max="11753" width="29.26953125" style="8" customWidth="1"/>
    <col min="11754" max="11754" width="10.26953125" style="8" customWidth="1"/>
    <col min="11755" max="11757" width="8.81640625" style="8" customWidth="1"/>
    <col min="11758" max="11758" width="9.1796875" style="8" customWidth="1"/>
    <col min="11759" max="11759" width="20.26953125" style="8" customWidth="1"/>
    <col min="11760" max="12000" width="8.81640625" style="8"/>
    <col min="12001" max="12001" width="25.26953125" style="8" customWidth="1"/>
    <col min="12002" max="12002" width="10.453125" style="8" customWidth="1"/>
    <col min="12003" max="12003" width="7.7265625" style="8" customWidth="1"/>
    <col min="12004" max="12004" width="10.1796875" style="8" customWidth="1"/>
    <col min="12005" max="12005" width="8.453125" style="8" customWidth="1"/>
    <col min="12006" max="12006" width="18.81640625" style="8" customWidth="1"/>
    <col min="12007" max="12007" width="9.81640625" style="8" customWidth="1"/>
    <col min="12008" max="12008" width="8.7265625" style="8" customWidth="1"/>
    <col min="12009" max="12009" width="29.26953125" style="8" customWidth="1"/>
    <col min="12010" max="12010" width="10.26953125" style="8" customWidth="1"/>
    <col min="12011" max="12013" width="8.81640625" style="8" customWidth="1"/>
    <col min="12014" max="12014" width="9.1796875" style="8" customWidth="1"/>
    <col min="12015" max="12015" width="20.26953125" style="8" customWidth="1"/>
    <col min="12016" max="12256" width="8.81640625" style="8"/>
    <col min="12257" max="12257" width="25.26953125" style="8" customWidth="1"/>
    <col min="12258" max="12258" width="10.453125" style="8" customWidth="1"/>
    <col min="12259" max="12259" width="7.7265625" style="8" customWidth="1"/>
    <col min="12260" max="12260" width="10.1796875" style="8" customWidth="1"/>
    <col min="12261" max="12261" width="8.453125" style="8" customWidth="1"/>
    <col min="12262" max="12262" width="18.81640625" style="8" customWidth="1"/>
    <col min="12263" max="12263" width="9.81640625" style="8" customWidth="1"/>
    <col min="12264" max="12264" width="8.7265625" style="8" customWidth="1"/>
    <col min="12265" max="12265" width="29.26953125" style="8" customWidth="1"/>
    <col min="12266" max="12266" width="10.26953125" style="8" customWidth="1"/>
    <col min="12267" max="12269" width="8.81640625" style="8" customWidth="1"/>
    <col min="12270" max="12270" width="9.1796875" style="8" customWidth="1"/>
    <col min="12271" max="12271" width="20.26953125" style="8" customWidth="1"/>
    <col min="12272" max="12512" width="8.81640625" style="8"/>
    <col min="12513" max="12513" width="25.26953125" style="8" customWidth="1"/>
    <col min="12514" max="12514" width="10.453125" style="8" customWidth="1"/>
    <col min="12515" max="12515" width="7.7265625" style="8" customWidth="1"/>
    <col min="12516" max="12516" width="10.1796875" style="8" customWidth="1"/>
    <col min="12517" max="12517" width="8.453125" style="8" customWidth="1"/>
    <col min="12518" max="12518" width="18.81640625" style="8" customWidth="1"/>
    <col min="12519" max="12519" width="9.81640625" style="8" customWidth="1"/>
    <col min="12520" max="12520" width="8.7265625" style="8" customWidth="1"/>
    <col min="12521" max="12521" width="29.26953125" style="8" customWidth="1"/>
    <col min="12522" max="12522" width="10.26953125" style="8" customWidth="1"/>
    <col min="12523" max="12525" width="8.81640625" style="8" customWidth="1"/>
    <col min="12526" max="12526" width="9.1796875" style="8" customWidth="1"/>
    <col min="12527" max="12527" width="20.26953125" style="8" customWidth="1"/>
    <col min="12528" max="12768" width="8.81640625" style="8"/>
    <col min="12769" max="12769" width="25.26953125" style="8" customWidth="1"/>
    <col min="12770" max="12770" width="10.453125" style="8" customWidth="1"/>
    <col min="12771" max="12771" width="7.7265625" style="8" customWidth="1"/>
    <col min="12772" max="12772" width="10.1796875" style="8" customWidth="1"/>
    <col min="12773" max="12773" width="8.453125" style="8" customWidth="1"/>
    <col min="12774" max="12774" width="18.81640625" style="8" customWidth="1"/>
    <col min="12775" max="12775" width="9.81640625" style="8" customWidth="1"/>
    <col min="12776" max="12776" width="8.7265625" style="8" customWidth="1"/>
    <col min="12777" max="12777" width="29.26953125" style="8" customWidth="1"/>
    <col min="12778" max="12778" width="10.26953125" style="8" customWidth="1"/>
    <col min="12779" max="12781" width="8.81640625" style="8" customWidth="1"/>
    <col min="12782" max="12782" width="9.1796875" style="8" customWidth="1"/>
    <col min="12783" max="12783" width="20.26953125" style="8" customWidth="1"/>
    <col min="12784" max="13024" width="8.81640625" style="8"/>
    <col min="13025" max="13025" width="25.26953125" style="8" customWidth="1"/>
    <col min="13026" max="13026" width="10.453125" style="8" customWidth="1"/>
    <col min="13027" max="13027" width="7.7265625" style="8" customWidth="1"/>
    <col min="13028" max="13028" width="10.1796875" style="8" customWidth="1"/>
    <col min="13029" max="13029" width="8.453125" style="8" customWidth="1"/>
    <col min="13030" max="13030" width="18.81640625" style="8" customWidth="1"/>
    <col min="13031" max="13031" width="9.81640625" style="8" customWidth="1"/>
    <col min="13032" max="13032" width="8.7265625" style="8" customWidth="1"/>
    <col min="13033" max="13033" width="29.26953125" style="8" customWidth="1"/>
    <col min="13034" max="13034" width="10.26953125" style="8" customWidth="1"/>
    <col min="13035" max="13037" width="8.81640625" style="8" customWidth="1"/>
    <col min="13038" max="13038" width="9.1796875" style="8" customWidth="1"/>
    <col min="13039" max="13039" width="20.26953125" style="8" customWidth="1"/>
    <col min="13040" max="13280" width="8.81640625" style="8"/>
    <col min="13281" max="13281" width="25.26953125" style="8" customWidth="1"/>
    <col min="13282" max="13282" width="10.453125" style="8" customWidth="1"/>
    <col min="13283" max="13283" width="7.7265625" style="8" customWidth="1"/>
    <col min="13284" max="13284" width="10.1796875" style="8" customWidth="1"/>
    <col min="13285" max="13285" width="8.453125" style="8" customWidth="1"/>
    <col min="13286" max="13286" width="18.81640625" style="8" customWidth="1"/>
    <col min="13287" max="13287" width="9.81640625" style="8" customWidth="1"/>
    <col min="13288" max="13288" width="8.7265625" style="8" customWidth="1"/>
    <col min="13289" max="13289" width="29.26953125" style="8" customWidth="1"/>
    <col min="13290" max="13290" width="10.26953125" style="8" customWidth="1"/>
    <col min="13291" max="13293" width="8.81640625" style="8" customWidth="1"/>
    <col min="13294" max="13294" width="9.1796875" style="8" customWidth="1"/>
    <col min="13295" max="13295" width="20.26953125" style="8" customWidth="1"/>
    <col min="13296" max="13536" width="8.81640625" style="8"/>
    <col min="13537" max="13537" width="25.26953125" style="8" customWidth="1"/>
    <col min="13538" max="13538" width="10.453125" style="8" customWidth="1"/>
    <col min="13539" max="13539" width="7.7265625" style="8" customWidth="1"/>
    <col min="13540" max="13540" width="10.1796875" style="8" customWidth="1"/>
    <col min="13541" max="13541" width="8.453125" style="8" customWidth="1"/>
    <col min="13542" max="13542" width="18.81640625" style="8" customWidth="1"/>
    <col min="13543" max="13543" width="9.81640625" style="8" customWidth="1"/>
    <col min="13544" max="13544" width="8.7265625" style="8" customWidth="1"/>
    <col min="13545" max="13545" width="29.26953125" style="8" customWidth="1"/>
    <col min="13546" max="13546" width="10.26953125" style="8" customWidth="1"/>
    <col min="13547" max="13549" width="8.81640625" style="8" customWidth="1"/>
    <col min="13550" max="13550" width="9.1796875" style="8" customWidth="1"/>
    <col min="13551" max="13551" width="20.26953125" style="8" customWidth="1"/>
    <col min="13552" max="13792" width="8.81640625" style="8"/>
    <col min="13793" max="13793" width="25.26953125" style="8" customWidth="1"/>
    <col min="13794" max="13794" width="10.453125" style="8" customWidth="1"/>
    <col min="13795" max="13795" width="7.7265625" style="8" customWidth="1"/>
    <col min="13796" max="13796" width="10.1796875" style="8" customWidth="1"/>
    <col min="13797" max="13797" width="8.453125" style="8" customWidth="1"/>
    <col min="13798" max="13798" width="18.81640625" style="8" customWidth="1"/>
    <col min="13799" max="13799" width="9.81640625" style="8" customWidth="1"/>
    <col min="13800" max="13800" width="8.7265625" style="8" customWidth="1"/>
    <col min="13801" max="13801" width="29.26953125" style="8" customWidth="1"/>
    <col min="13802" max="13802" width="10.26953125" style="8" customWidth="1"/>
    <col min="13803" max="13805" width="8.81640625" style="8" customWidth="1"/>
    <col min="13806" max="13806" width="9.1796875" style="8" customWidth="1"/>
    <col min="13807" max="13807" width="20.26953125" style="8" customWidth="1"/>
    <col min="13808" max="14048" width="8.81640625" style="8"/>
    <col min="14049" max="14049" width="25.26953125" style="8" customWidth="1"/>
    <col min="14050" max="14050" width="10.453125" style="8" customWidth="1"/>
    <col min="14051" max="14051" width="7.7265625" style="8" customWidth="1"/>
    <col min="14052" max="14052" width="10.1796875" style="8" customWidth="1"/>
    <col min="14053" max="14053" width="8.453125" style="8" customWidth="1"/>
    <col min="14054" max="14054" width="18.81640625" style="8" customWidth="1"/>
    <col min="14055" max="14055" width="9.81640625" style="8" customWidth="1"/>
    <col min="14056" max="14056" width="8.7265625" style="8" customWidth="1"/>
    <col min="14057" max="14057" width="29.26953125" style="8" customWidth="1"/>
    <col min="14058" max="14058" width="10.26953125" style="8" customWidth="1"/>
    <col min="14059" max="14061" width="8.81640625" style="8" customWidth="1"/>
    <col min="14062" max="14062" width="9.1796875" style="8" customWidth="1"/>
    <col min="14063" max="14063" width="20.26953125" style="8" customWidth="1"/>
    <col min="14064" max="14304" width="8.81640625" style="8"/>
    <col min="14305" max="14305" width="25.26953125" style="8" customWidth="1"/>
    <col min="14306" max="14306" width="10.453125" style="8" customWidth="1"/>
    <col min="14307" max="14307" width="7.7265625" style="8" customWidth="1"/>
    <col min="14308" max="14308" width="10.1796875" style="8" customWidth="1"/>
    <col min="14309" max="14309" width="8.453125" style="8" customWidth="1"/>
    <col min="14310" max="14310" width="18.81640625" style="8" customWidth="1"/>
    <col min="14311" max="14311" width="9.81640625" style="8" customWidth="1"/>
    <col min="14312" max="14312" width="8.7265625" style="8" customWidth="1"/>
    <col min="14313" max="14313" width="29.26953125" style="8" customWidth="1"/>
    <col min="14314" max="14314" width="10.26953125" style="8" customWidth="1"/>
    <col min="14315" max="14317" width="8.81640625" style="8" customWidth="1"/>
    <col min="14318" max="14318" width="9.1796875" style="8" customWidth="1"/>
    <col min="14319" max="14319" width="20.26953125" style="8" customWidth="1"/>
    <col min="14320" max="14560" width="8.81640625" style="8"/>
    <col min="14561" max="14561" width="25.26953125" style="8" customWidth="1"/>
    <col min="14562" max="14562" width="10.453125" style="8" customWidth="1"/>
    <col min="14563" max="14563" width="7.7265625" style="8" customWidth="1"/>
    <col min="14564" max="14564" width="10.1796875" style="8" customWidth="1"/>
    <col min="14565" max="14565" width="8.453125" style="8" customWidth="1"/>
    <col min="14566" max="14566" width="18.81640625" style="8" customWidth="1"/>
    <col min="14567" max="14567" width="9.81640625" style="8" customWidth="1"/>
    <col min="14568" max="14568" width="8.7265625" style="8" customWidth="1"/>
    <col min="14569" max="14569" width="29.26953125" style="8" customWidth="1"/>
    <col min="14570" max="14570" width="10.26953125" style="8" customWidth="1"/>
    <col min="14571" max="14573" width="8.81640625" style="8" customWidth="1"/>
    <col min="14574" max="14574" width="9.1796875" style="8" customWidth="1"/>
    <col min="14575" max="14575" width="20.26953125" style="8" customWidth="1"/>
    <col min="14576" max="14816" width="8.81640625" style="8"/>
    <col min="14817" max="14817" width="25.26953125" style="8" customWidth="1"/>
    <col min="14818" max="14818" width="10.453125" style="8" customWidth="1"/>
    <col min="14819" max="14819" width="7.7265625" style="8" customWidth="1"/>
    <col min="14820" max="14820" width="10.1796875" style="8" customWidth="1"/>
    <col min="14821" max="14821" width="8.453125" style="8" customWidth="1"/>
    <col min="14822" max="14822" width="18.81640625" style="8" customWidth="1"/>
    <col min="14823" max="14823" width="9.81640625" style="8" customWidth="1"/>
    <col min="14824" max="14824" width="8.7265625" style="8" customWidth="1"/>
    <col min="14825" max="14825" width="29.26953125" style="8" customWidth="1"/>
    <col min="14826" max="14826" width="10.26953125" style="8" customWidth="1"/>
    <col min="14827" max="14829" width="8.81640625" style="8" customWidth="1"/>
    <col min="14830" max="14830" width="9.1796875" style="8" customWidth="1"/>
    <col min="14831" max="14831" width="20.26953125" style="8" customWidth="1"/>
    <col min="14832" max="15072" width="8.81640625" style="8"/>
    <col min="15073" max="15073" width="25.26953125" style="8" customWidth="1"/>
    <col min="15074" max="15074" width="10.453125" style="8" customWidth="1"/>
    <col min="15075" max="15075" width="7.7265625" style="8" customWidth="1"/>
    <col min="15076" max="15076" width="10.1796875" style="8" customWidth="1"/>
    <col min="15077" max="15077" width="8.453125" style="8" customWidth="1"/>
    <col min="15078" max="15078" width="18.81640625" style="8" customWidth="1"/>
    <col min="15079" max="15079" width="9.81640625" style="8" customWidth="1"/>
    <col min="15080" max="15080" width="8.7265625" style="8" customWidth="1"/>
    <col min="15081" max="15081" width="29.26953125" style="8" customWidth="1"/>
    <col min="15082" max="15082" width="10.26953125" style="8" customWidth="1"/>
    <col min="15083" max="15085" width="8.81640625" style="8" customWidth="1"/>
    <col min="15086" max="15086" width="9.1796875" style="8" customWidth="1"/>
    <col min="15087" max="15087" width="20.26953125" style="8" customWidth="1"/>
    <col min="15088" max="15328" width="8.81640625" style="8"/>
    <col min="15329" max="15329" width="25.26953125" style="8" customWidth="1"/>
    <col min="15330" max="15330" width="10.453125" style="8" customWidth="1"/>
    <col min="15331" max="15331" width="7.7265625" style="8" customWidth="1"/>
    <col min="15332" max="15332" width="10.1796875" style="8" customWidth="1"/>
    <col min="15333" max="15333" width="8.453125" style="8" customWidth="1"/>
    <col min="15334" max="15334" width="18.81640625" style="8" customWidth="1"/>
    <col min="15335" max="15335" width="9.81640625" style="8" customWidth="1"/>
    <col min="15336" max="15336" width="8.7265625" style="8" customWidth="1"/>
    <col min="15337" max="15337" width="29.26953125" style="8" customWidth="1"/>
    <col min="15338" max="15338" width="10.26953125" style="8" customWidth="1"/>
    <col min="15339" max="15341" width="8.81640625" style="8" customWidth="1"/>
    <col min="15342" max="15342" width="9.1796875" style="8" customWidth="1"/>
    <col min="15343" max="15343" width="20.26953125" style="8" customWidth="1"/>
    <col min="15344" max="15584" width="8.81640625" style="8"/>
    <col min="15585" max="15585" width="25.26953125" style="8" customWidth="1"/>
    <col min="15586" max="15586" width="10.453125" style="8" customWidth="1"/>
    <col min="15587" max="15587" width="7.7265625" style="8" customWidth="1"/>
    <col min="15588" max="15588" width="10.1796875" style="8" customWidth="1"/>
    <col min="15589" max="15589" width="8.453125" style="8" customWidth="1"/>
    <col min="15590" max="15590" width="18.81640625" style="8" customWidth="1"/>
    <col min="15591" max="15591" width="9.81640625" style="8" customWidth="1"/>
    <col min="15592" max="15592" width="8.7265625" style="8" customWidth="1"/>
    <col min="15593" max="15593" width="29.26953125" style="8" customWidth="1"/>
    <col min="15594" max="15594" width="10.26953125" style="8" customWidth="1"/>
    <col min="15595" max="15597" width="8.81640625" style="8" customWidth="1"/>
    <col min="15598" max="15598" width="9.1796875" style="8" customWidth="1"/>
    <col min="15599" max="15599" width="20.26953125" style="8" customWidth="1"/>
    <col min="15600" max="15840" width="8.81640625" style="8"/>
    <col min="15841" max="15841" width="25.26953125" style="8" customWidth="1"/>
    <col min="15842" max="15842" width="10.453125" style="8" customWidth="1"/>
    <col min="15843" max="15843" width="7.7265625" style="8" customWidth="1"/>
    <col min="15844" max="15844" width="10.1796875" style="8" customWidth="1"/>
    <col min="15845" max="15845" width="8.453125" style="8" customWidth="1"/>
    <col min="15846" max="15846" width="18.81640625" style="8" customWidth="1"/>
    <col min="15847" max="15847" width="9.81640625" style="8" customWidth="1"/>
    <col min="15848" max="15848" width="8.7265625" style="8" customWidth="1"/>
    <col min="15849" max="15849" width="29.26953125" style="8" customWidth="1"/>
    <col min="15850" max="15850" width="10.26953125" style="8" customWidth="1"/>
    <col min="15851" max="15853" width="8.81640625" style="8" customWidth="1"/>
    <col min="15854" max="15854" width="9.1796875" style="8" customWidth="1"/>
    <col min="15855" max="15855" width="20.26953125" style="8" customWidth="1"/>
    <col min="15856" max="16096" width="8.81640625" style="8"/>
    <col min="16097" max="16097" width="25.26953125" style="8" customWidth="1"/>
    <col min="16098" max="16098" width="10.453125" style="8" customWidth="1"/>
    <col min="16099" max="16099" width="7.7265625" style="8" customWidth="1"/>
    <col min="16100" max="16100" width="10.1796875" style="8" customWidth="1"/>
    <col min="16101" max="16101" width="8.453125" style="8" customWidth="1"/>
    <col min="16102" max="16102" width="18.81640625" style="8" customWidth="1"/>
    <col min="16103" max="16103" width="9.81640625" style="8" customWidth="1"/>
    <col min="16104" max="16104" width="8.7265625" style="8" customWidth="1"/>
    <col min="16105" max="16105" width="29.26953125" style="8" customWidth="1"/>
    <col min="16106" max="16106" width="10.26953125" style="8" customWidth="1"/>
    <col min="16107" max="16109" width="8.81640625" style="8" customWidth="1"/>
    <col min="16110" max="16110" width="9.1796875" style="8" customWidth="1"/>
    <col min="16111" max="16111" width="20.26953125" style="8" customWidth="1"/>
    <col min="16112" max="16384" width="8.81640625" style="8"/>
  </cols>
  <sheetData>
    <row r="1" spans="1:15" ht="15.75" customHeight="1" x14ac:dyDescent="0.35">
      <c r="A1" s="149" t="s">
        <v>39</v>
      </c>
      <c r="B1" s="149"/>
      <c r="C1" s="149"/>
      <c r="D1" s="149"/>
      <c r="E1" s="149"/>
      <c r="F1" s="149"/>
      <c r="G1" s="149"/>
      <c r="H1" s="149"/>
      <c r="I1" s="149"/>
    </row>
    <row r="2" spans="1:15" ht="18" customHeight="1" x14ac:dyDescent="0.35">
      <c r="A2" s="149" t="s">
        <v>40</v>
      </c>
      <c r="B2" s="149"/>
      <c r="C2" s="149"/>
      <c r="D2" s="149"/>
      <c r="E2" s="149"/>
      <c r="F2" s="149"/>
      <c r="G2" s="149"/>
      <c r="H2" s="149"/>
      <c r="I2" s="149"/>
    </row>
    <row r="3" spans="1:15" ht="15" customHeight="1" x14ac:dyDescent="0.35">
      <c r="A3" s="150" t="s">
        <v>0</v>
      </c>
      <c r="B3" s="150"/>
      <c r="C3" s="150"/>
      <c r="D3" s="150"/>
      <c r="E3" s="150"/>
      <c r="F3" s="150"/>
      <c r="G3" s="150"/>
      <c r="H3" s="150"/>
      <c r="I3" s="150"/>
    </row>
    <row r="4" spans="1:15" ht="15" customHeight="1" x14ac:dyDescent="0.35">
      <c r="A4" s="150" t="s">
        <v>1</v>
      </c>
      <c r="B4" s="150"/>
      <c r="C4" s="150"/>
      <c r="D4" s="150"/>
      <c r="E4" s="150"/>
      <c r="F4" s="150"/>
      <c r="G4" s="150"/>
      <c r="H4" s="150"/>
      <c r="I4" s="150"/>
    </row>
    <row r="5" spans="1:15" ht="16.5" customHeight="1" x14ac:dyDescent="0.35">
      <c r="A5" s="150" t="s">
        <v>41</v>
      </c>
      <c r="B5" s="150"/>
      <c r="C5" s="150"/>
      <c r="D5" s="150"/>
      <c r="E5" s="150"/>
      <c r="F5" s="150"/>
      <c r="G5" s="150"/>
      <c r="H5" s="150"/>
      <c r="I5" s="150"/>
    </row>
    <row r="6" spans="1:15" ht="16.5" customHeight="1" x14ac:dyDescent="0.35">
      <c r="A6" s="150" t="s">
        <v>42</v>
      </c>
      <c r="B6" s="150"/>
      <c r="C6" s="150"/>
      <c r="D6" s="150"/>
      <c r="E6" s="150"/>
      <c r="F6" s="150"/>
      <c r="G6" s="150"/>
      <c r="H6" s="150"/>
      <c r="I6" s="150"/>
    </row>
    <row r="7" spans="1:15" ht="14" customHeight="1" x14ac:dyDescent="0.35">
      <c r="A7" s="150" t="s">
        <v>44</v>
      </c>
      <c r="B7" s="150"/>
      <c r="C7" s="150"/>
      <c r="D7" s="150"/>
      <c r="E7" s="150"/>
      <c r="F7" s="150"/>
      <c r="G7" s="150"/>
      <c r="H7" s="150"/>
      <c r="I7" s="150"/>
      <c r="K7" s="22"/>
    </row>
    <row r="8" spans="1:15" ht="13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K8" s="22"/>
    </row>
    <row r="9" spans="1:15" s="48" customFormat="1" ht="13" customHeight="1" x14ac:dyDescent="0.35">
      <c r="A9" s="161" t="s">
        <v>45</v>
      </c>
      <c r="B9" s="155" t="s">
        <v>2</v>
      </c>
      <c r="C9" s="157" t="s">
        <v>3</v>
      </c>
      <c r="D9" s="157" t="s">
        <v>4</v>
      </c>
      <c r="E9" s="159"/>
      <c r="F9" s="159"/>
      <c r="G9" s="153"/>
      <c r="H9" s="8"/>
      <c r="I9" s="76"/>
      <c r="J9" s="77" t="s">
        <v>33</v>
      </c>
      <c r="K9" s="22"/>
      <c r="L9" s="8"/>
      <c r="M9" s="8"/>
      <c r="N9" s="8"/>
      <c r="O9" s="8"/>
    </row>
    <row r="10" spans="1:15" s="48" customFormat="1" ht="15" customHeight="1" thickBot="1" x14ac:dyDescent="0.4">
      <c r="A10" s="162"/>
      <c r="B10" s="156"/>
      <c r="C10" s="158"/>
      <c r="D10" s="158"/>
      <c r="E10" s="160"/>
      <c r="F10" s="160"/>
      <c r="G10" s="154"/>
      <c r="H10" s="8"/>
      <c r="I10" s="78" t="s">
        <v>34</v>
      </c>
      <c r="J10" s="78" t="s">
        <v>35</v>
      </c>
      <c r="K10" s="22"/>
      <c r="L10" s="8"/>
      <c r="M10" s="8"/>
      <c r="N10" s="8"/>
      <c r="O10" s="8"/>
    </row>
    <row r="11" spans="1:15" s="48" customFormat="1" ht="13" customHeight="1" thickBot="1" x14ac:dyDescent="0.3">
      <c r="A11" s="33" t="s">
        <v>5</v>
      </c>
      <c r="B11" s="10">
        <f>'ΕΔΡΑ 1ΕΞ 26'!B10</f>
        <v>2580.73</v>
      </c>
      <c r="C11" s="11">
        <v>30</v>
      </c>
      <c r="D11" s="12"/>
      <c r="E11" s="13">
        <f>B11*C11/30</f>
        <v>2580.73</v>
      </c>
      <c r="F11" s="14" t="s">
        <v>6</v>
      </c>
      <c r="G11" s="15">
        <f>SUM(E11:E19)</f>
        <v>6135.4766666666665</v>
      </c>
      <c r="H11" s="8"/>
      <c r="I11" s="20" t="str">
        <f>A9</f>
        <v>ΝΑΥΤΟΛΟΓΗΣΗ ΠΛΟΙΑΡΧΟΣ ΜΕ ΧΡΕΩΣΗ ΚΡΑΤΗΣΕΩΝ</v>
      </c>
      <c r="J11" s="79">
        <f>G13</f>
        <v>4225.4046666666663</v>
      </c>
      <c r="K11" s="22"/>
      <c r="L11" s="8"/>
      <c r="M11" s="8"/>
      <c r="N11" s="8"/>
      <c r="O11" s="8"/>
    </row>
    <row r="12" spans="1:15" s="48" customFormat="1" ht="13" customHeight="1" thickBot="1" x14ac:dyDescent="0.3">
      <c r="A12" s="33" t="s">
        <v>8</v>
      </c>
      <c r="B12" s="80">
        <f>ROUND(B11*22%,2)</f>
        <v>567.76</v>
      </c>
      <c r="C12" s="19"/>
      <c r="D12" s="19"/>
      <c r="E12" s="13">
        <f>B12*C11/30</f>
        <v>567.76</v>
      </c>
      <c r="F12" s="14" t="s">
        <v>9</v>
      </c>
      <c r="G12" s="15">
        <f>SUM(E21:E23)</f>
        <v>1910.0719999999999</v>
      </c>
      <c r="H12" s="7"/>
      <c r="I12" s="20" t="str">
        <f>A26</f>
        <v>ΝΑΥΤΟΛΟΓΗΣΗ Α ΜΗΧΑΝΙΚΟΣ ΜΕ ΧΡΕΩΣΗ ΚΡΑΤΗΣΕΩΝ</v>
      </c>
      <c r="J12" s="21">
        <f>G29</f>
        <v>4146.281500000001</v>
      </c>
      <c r="K12" s="8"/>
      <c r="L12" s="8"/>
      <c r="M12" s="8"/>
      <c r="N12" s="8"/>
    </row>
    <row r="13" spans="1:15" s="48" customFormat="1" ht="13" customHeight="1" thickBot="1" x14ac:dyDescent="0.3">
      <c r="A13" s="33" t="s">
        <v>36</v>
      </c>
      <c r="B13" s="80">
        <f>ROUND((B11*16/24+100),2)</f>
        <v>1820.49</v>
      </c>
      <c r="C13" s="50"/>
      <c r="D13" s="56"/>
      <c r="E13" s="13">
        <f>(B11*16/24+100)*C11/30</f>
        <v>1820.4866666666667</v>
      </c>
      <c r="F13" s="14" t="s">
        <v>11</v>
      </c>
      <c r="G13" s="15">
        <f>G11-G12</f>
        <v>4225.4046666666663</v>
      </c>
      <c r="H13" s="7"/>
      <c r="I13" s="20" t="s">
        <v>12</v>
      </c>
      <c r="J13" s="79">
        <f>G45</f>
        <v>4838.3436666666666</v>
      </c>
      <c r="K13" s="8"/>
      <c r="L13" s="8"/>
      <c r="M13" s="8"/>
      <c r="N13" s="8"/>
    </row>
    <row r="14" spans="1:15" s="48" customFormat="1" ht="13" customHeight="1" thickBot="1" x14ac:dyDescent="0.3">
      <c r="A14" s="33" t="s">
        <v>21</v>
      </c>
      <c r="B14" s="13">
        <f>ROUND(B11*5%,2)</f>
        <v>129.04</v>
      </c>
      <c r="C14" s="19"/>
      <c r="D14" s="19"/>
      <c r="E14" s="13">
        <f>B14*C11/30</f>
        <v>129.04</v>
      </c>
      <c r="F14" s="14"/>
      <c r="G14" s="15"/>
      <c r="H14" s="7"/>
      <c r="I14" s="20" t="s">
        <v>49</v>
      </c>
      <c r="J14" s="21">
        <f>G62</f>
        <v>4740.679000000001</v>
      </c>
      <c r="K14" s="8"/>
      <c r="L14" s="8"/>
      <c r="M14" s="8"/>
      <c r="N14" s="8"/>
    </row>
    <row r="15" spans="1:15" s="48" customFormat="1" ht="13" customHeight="1" thickBot="1" x14ac:dyDescent="0.3">
      <c r="A15" s="33" t="s">
        <v>23</v>
      </c>
      <c r="B15" s="13">
        <f>'ΕΔΡΑ 1ΕΞ 26'!B15</f>
        <v>125</v>
      </c>
      <c r="C15" s="11">
        <v>0</v>
      </c>
      <c r="D15" s="19"/>
      <c r="E15" s="13">
        <f>B15*C15/30</f>
        <v>0</v>
      </c>
      <c r="F15" s="14"/>
      <c r="G15" s="28"/>
      <c r="H15" s="7"/>
      <c r="I15" s="20" t="s">
        <v>16</v>
      </c>
      <c r="J15" s="21">
        <f>G78</f>
        <v>4246.2753699999994</v>
      </c>
      <c r="K15" s="8"/>
      <c r="L15" s="8"/>
      <c r="M15" s="8"/>
      <c r="N15" s="8"/>
    </row>
    <row r="16" spans="1:15" s="48" customFormat="1" ht="13" customHeight="1" thickBot="1" x14ac:dyDescent="0.4">
      <c r="A16" s="27" t="s">
        <v>19</v>
      </c>
      <c r="B16" s="25">
        <f>ROUND(B11/25*75%,2)</f>
        <v>77.42</v>
      </c>
      <c r="C16" s="19"/>
      <c r="D16" s="26">
        <v>0</v>
      </c>
      <c r="E16" s="13">
        <f>B16*D16</f>
        <v>0</v>
      </c>
      <c r="F16" s="14"/>
      <c r="G16" s="28"/>
      <c r="H16" s="7"/>
      <c r="I16" s="20" t="s">
        <v>18</v>
      </c>
      <c r="J16" s="21">
        <f>G93</f>
        <v>3577.0527795999997</v>
      </c>
      <c r="K16" s="8"/>
      <c r="L16" s="8"/>
      <c r="M16" s="8"/>
      <c r="N16" s="8"/>
    </row>
    <row r="17" spans="1:14" s="48" customFormat="1" ht="13" customHeight="1" thickBot="1" x14ac:dyDescent="0.4">
      <c r="A17" s="33" t="s">
        <v>25</v>
      </c>
      <c r="B17" s="13">
        <f>B11/173*0.94</f>
        <v>14.022463583815028</v>
      </c>
      <c r="C17" s="50"/>
      <c r="D17" s="26">
        <v>0</v>
      </c>
      <c r="E17" s="13">
        <f>B17*D17</f>
        <v>0</v>
      </c>
      <c r="F17" s="14"/>
      <c r="G17" s="28"/>
      <c r="I17" s="20" t="s">
        <v>20</v>
      </c>
      <c r="J17" s="21">
        <f>G108</f>
        <v>3364.6294705866667</v>
      </c>
      <c r="K17" s="8"/>
      <c r="L17" s="8"/>
      <c r="M17" s="8"/>
      <c r="N17" s="8"/>
    </row>
    <row r="18" spans="1:14" s="48" customFormat="1" ht="14.5" customHeight="1" thickBot="1" x14ac:dyDescent="0.4">
      <c r="A18" s="60" t="s">
        <v>26</v>
      </c>
      <c r="B18" s="52">
        <f>ROUND(B11*5%,2)</f>
        <v>129.04</v>
      </c>
      <c r="C18" s="50"/>
      <c r="D18" s="50"/>
      <c r="E18" s="52">
        <f>B18*C11/30</f>
        <v>129.04</v>
      </c>
      <c r="F18" s="30"/>
      <c r="G18" s="31"/>
      <c r="I18" s="20" t="s">
        <v>22</v>
      </c>
      <c r="J18" s="21">
        <f>G123</f>
        <v>3327.4219274800007</v>
      </c>
      <c r="K18" s="8"/>
      <c r="L18" s="8"/>
      <c r="M18" s="8"/>
      <c r="N18" s="8"/>
    </row>
    <row r="19" spans="1:14" s="48" customFormat="1" ht="13" customHeight="1" thickBot="1" x14ac:dyDescent="0.3">
      <c r="A19" s="32" t="str">
        <f>'ΕΔΡΑ 1ΕΞ 26'!A14</f>
        <v>ΕΠΙΔΟΜΑ ΑΔΕΙΑΣ ΤΡΟΦ/ΑΣ ΧΩΡΙΣ ΙΣΜ ή ΜΕ ΙΣΜ</v>
      </c>
      <c r="B19" s="13" t="str">
        <f>'ΕΔΡΑ 1ΕΞ 26'!B14</f>
        <v>908,42 ή 948,42</v>
      </c>
      <c r="C19" s="50"/>
      <c r="D19" s="51"/>
      <c r="E19" s="52">
        <f>ROUND((B11+B14+B18)*8/25,2)*C11/30+ROUND(B15*8/25,2)*C15/30</f>
        <v>908.42</v>
      </c>
      <c r="F19" s="30"/>
      <c r="G19" s="31"/>
      <c r="I19" s="89" t="s">
        <v>24</v>
      </c>
      <c r="J19" s="90">
        <f>G138</f>
        <v>2134.7090518399996</v>
      </c>
      <c r="K19" s="8"/>
      <c r="L19" s="8"/>
      <c r="M19" s="8"/>
      <c r="N19" s="8"/>
    </row>
    <row r="20" spans="1:14" s="48" customFormat="1" ht="13" customHeight="1" thickBot="1" x14ac:dyDescent="0.4">
      <c r="A20" s="60"/>
      <c r="B20" s="52"/>
      <c r="C20" s="50"/>
      <c r="D20" s="51"/>
      <c r="E20" s="52"/>
      <c r="F20" s="30"/>
      <c r="G20" s="31"/>
      <c r="I20" s="20" t="s">
        <v>66</v>
      </c>
      <c r="J20" s="21">
        <f>G153</f>
        <v>3740.1742913333333</v>
      </c>
      <c r="K20" s="8"/>
      <c r="L20" s="8"/>
      <c r="M20" s="8"/>
      <c r="N20" s="8"/>
    </row>
    <row r="21" spans="1:14" s="48" customFormat="1" ht="13" customHeight="1" x14ac:dyDescent="0.35">
      <c r="A21" s="60" t="s">
        <v>27</v>
      </c>
      <c r="B21" s="52">
        <v>8</v>
      </c>
      <c r="C21" s="50"/>
      <c r="D21" s="51"/>
      <c r="E21" s="52">
        <f>B21*C11/C11</f>
        <v>8</v>
      </c>
      <c r="F21" s="30"/>
      <c r="G21" s="31"/>
      <c r="H21" s="81"/>
      <c r="J21" s="8"/>
      <c r="K21" s="8"/>
      <c r="L21" s="8"/>
      <c r="M21" s="8"/>
      <c r="N21" s="8"/>
    </row>
    <row r="22" spans="1:14" ht="13" customHeight="1" x14ac:dyDescent="0.25">
      <c r="A22" s="61" t="s">
        <v>28</v>
      </c>
      <c r="B22" s="52">
        <f>'ΕΔΡΑ 1ΕΞ 26'!B25</f>
        <v>1155</v>
      </c>
      <c r="C22" s="50"/>
      <c r="D22" s="51"/>
      <c r="E22" s="52">
        <f>B22*C11/30</f>
        <v>1155</v>
      </c>
      <c r="F22" s="30"/>
      <c r="G22" s="31"/>
      <c r="H22" s="81"/>
    </row>
    <row r="23" spans="1:14" s="48" customFormat="1" ht="13" customHeight="1" thickBot="1" x14ac:dyDescent="0.4">
      <c r="A23" s="62" t="s">
        <v>29</v>
      </c>
      <c r="B23" s="63">
        <f>ROUND(SUM(E11:E19)-E22,2)</f>
        <v>4980.4799999999996</v>
      </c>
      <c r="C23" s="85">
        <v>15</v>
      </c>
      <c r="D23" s="65"/>
      <c r="E23" s="63">
        <f>B23*C23%</f>
        <v>747.07199999999989</v>
      </c>
      <c r="F23" s="66"/>
      <c r="G23" s="67"/>
      <c r="H23" s="81"/>
      <c r="I23" s="8"/>
      <c r="J23" s="8"/>
      <c r="K23" s="8"/>
      <c r="L23" s="8"/>
      <c r="M23" s="8"/>
      <c r="N23" s="8"/>
    </row>
    <row r="24" spans="1:14" s="48" customFormat="1" ht="12.5" customHeight="1" x14ac:dyDescent="0.35">
      <c r="B24" s="68"/>
      <c r="F24" s="70"/>
      <c r="G24" s="71"/>
      <c r="I24" s="8"/>
      <c r="J24" s="8"/>
      <c r="K24" s="8"/>
      <c r="L24" s="8"/>
      <c r="M24" s="8"/>
      <c r="N24" s="8"/>
    </row>
    <row r="25" spans="1:14" s="48" customFormat="1" ht="13" customHeight="1" thickBot="1" x14ac:dyDescent="0.4">
      <c r="B25" s="68"/>
      <c r="C25" s="69"/>
      <c r="E25" s="68"/>
      <c r="F25" s="70"/>
      <c r="G25" s="71"/>
      <c r="I25" s="8"/>
      <c r="J25" s="8"/>
      <c r="K25" s="8"/>
      <c r="L25" s="8"/>
      <c r="M25" s="8"/>
      <c r="N25" s="8"/>
    </row>
    <row r="26" spans="1:14" s="48" customFormat="1" ht="28.5" customHeight="1" x14ac:dyDescent="0.35">
      <c r="A26" s="72" t="s">
        <v>54</v>
      </c>
      <c r="B26" s="3" t="s">
        <v>2</v>
      </c>
      <c r="C26" s="4" t="s">
        <v>3</v>
      </c>
      <c r="D26" s="4" t="s">
        <v>4</v>
      </c>
      <c r="E26" s="45"/>
      <c r="F26" s="45"/>
      <c r="G26" s="46"/>
      <c r="I26" s="8"/>
      <c r="J26" s="8"/>
      <c r="K26" s="8"/>
      <c r="L26" s="8"/>
      <c r="M26" s="8"/>
      <c r="N26" s="8"/>
    </row>
    <row r="27" spans="1:14" s="48" customFormat="1" ht="13" customHeight="1" x14ac:dyDescent="0.25">
      <c r="A27" s="60" t="s">
        <v>5</v>
      </c>
      <c r="B27" s="49">
        <f>'ΕΔΡΑ 1ΕΞ 26'!B29</f>
        <v>2527.7399999999998</v>
      </c>
      <c r="C27" s="11">
        <v>30</v>
      </c>
      <c r="D27" s="51"/>
      <c r="E27" s="52">
        <f>B27*C27/30</f>
        <v>2527.7399999999998</v>
      </c>
      <c r="F27" s="30" t="s">
        <v>6</v>
      </c>
      <c r="G27" s="53">
        <f>SUM(E27:E35)</f>
        <v>6011.5500000000011</v>
      </c>
      <c r="H27" s="47"/>
      <c r="I27" s="8"/>
      <c r="J27" s="8"/>
      <c r="K27" s="8"/>
      <c r="L27" s="8"/>
      <c r="M27" s="8"/>
      <c r="N27" s="8"/>
    </row>
    <row r="28" spans="1:14" s="48" customFormat="1" ht="13" customHeight="1" x14ac:dyDescent="0.25">
      <c r="A28" s="60" t="s">
        <v>8</v>
      </c>
      <c r="B28" s="82">
        <f>ROUND(B27*22%,2)</f>
        <v>556.1</v>
      </c>
      <c r="C28" s="50"/>
      <c r="D28" s="50"/>
      <c r="E28" s="52">
        <f>B28*C27/30</f>
        <v>556.1</v>
      </c>
      <c r="F28" s="30" t="s">
        <v>9</v>
      </c>
      <c r="G28" s="53">
        <f>SUM(E37:E39)</f>
        <v>1865.2685000000001</v>
      </c>
      <c r="H28" s="47"/>
      <c r="I28" s="8"/>
      <c r="J28" s="8"/>
      <c r="K28" s="8"/>
      <c r="L28" s="8"/>
      <c r="M28" s="8"/>
      <c r="N28" s="8"/>
    </row>
    <row r="29" spans="1:14" s="48" customFormat="1" ht="13" customHeight="1" x14ac:dyDescent="0.25">
      <c r="A29" s="60" t="s">
        <v>36</v>
      </c>
      <c r="B29" s="82">
        <f>ROUND((B27*16/24+100),2)</f>
        <v>1785.16</v>
      </c>
      <c r="C29" s="50"/>
      <c r="D29" s="56"/>
      <c r="E29" s="52">
        <f>(B27*16/24+100)*C27/30</f>
        <v>1785.1599999999999</v>
      </c>
      <c r="F29" s="30" t="s">
        <v>11</v>
      </c>
      <c r="G29" s="53">
        <f>G27-G28</f>
        <v>4146.281500000001</v>
      </c>
      <c r="H29" s="47"/>
      <c r="I29" s="8"/>
      <c r="J29" s="8"/>
      <c r="K29" s="8"/>
      <c r="L29" s="8"/>
      <c r="M29" s="8"/>
      <c r="N29" s="8"/>
    </row>
    <row r="30" spans="1:14" s="48" customFormat="1" ht="13" customHeight="1" x14ac:dyDescent="0.25">
      <c r="A30" s="60" t="s">
        <v>21</v>
      </c>
      <c r="B30" s="52">
        <f>ROUND(B27*5%,2)</f>
        <v>126.39</v>
      </c>
      <c r="C30" s="50"/>
      <c r="D30" s="50"/>
      <c r="E30" s="52">
        <f>B30*C27/30</f>
        <v>126.39</v>
      </c>
      <c r="F30" s="30"/>
      <c r="G30" s="53"/>
      <c r="H30" s="7"/>
      <c r="I30" s="8"/>
      <c r="J30" s="8"/>
      <c r="K30" s="8"/>
      <c r="L30" s="8"/>
      <c r="M30" s="8"/>
      <c r="N30" s="8"/>
    </row>
    <row r="31" spans="1:14" s="48" customFormat="1" ht="13" customHeight="1" x14ac:dyDescent="0.25">
      <c r="A31" s="60" t="s">
        <v>23</v>
      </c>
      <c r="B31" s="52">
        <f>'ΕΔΡΑ 1ΕΞ 26'!B34</f>
        <v>105</v>
      </c>
      <c r="C31" s="11">
        <v>0</v>
      </c>
      <c r="D31" s="50"/>
      <c r="E31" s="52">
        <f>B31*C31/30</f>
        <v>0</v>
      </c>
      <c r="F31" s="30"/>
      <c r="G31" s="31"/>
      <c r="H31" s="47"/>
      <c r="I31" s="8"/>
      <c r="J31" s="8"/>
      <c r="K31" s="8"/>
      <c r="L31" s="8"/>
      <c r="M31" s="8"/>
      <c r="N31" s="8"/>
    </row>
    <row r="32" spans="1:14" s="48" customFormat="1" ht="13" customHeight="1" x14ac:dyDescent="0.35">
      <c r="A32" s="27" t="s">
        <v>19</v>
      </c>
      <c r="B32" s="25">
        <f>ROUND(B27/25*75%,2)</f>
        <v>75.83</v>
      </c>
      <c r="C32" s="19"/>
      <c r="D32" s="26">
        <v>0</v>
      </c>
      <c r="E32" s="13">
        <f>B32*D32</f>
        <v>0</v>
      </c>
      <c r="F32" s="14"/>
      <c r="G32" s="28"/>
      <c r="H32" s="58"/>
      <c r="I32" s="8"/>
      <c r="J32" s="8"/>
      <c r="K32" s="8"/>
      <c r="L32" s="8"/>
      <c r="M32" s="8"/>
      <c r="N32" s="8"/>
    </row>
    <row r="33" spans="1:14" s="48" customFormat="1" ht="13" customHeight="1" x14ac:dyDescent="0.35">
      <c r="A33" s="60" t="s">
        <v>25</v>
      </c>
      <c r="B33" s="52">
        <f>B27/173*0.94</f>
        <v>13.734541040462426</v>
      </c>
      <c r="C33" s="50"/>
      <c r="D33" s="26">
        <v>0</v>
      </c>
      <c r="E33" s="52">
        <f>B33*D33</f>
        <v>0</v>
      </c>
      <c r="F33" s="30"/>
      <c r="G33" s="31"/>
      <c r="H33" s="58"/>
      <c r="I33" s="8"/>
      <c r="J33" s="8"/>
      <c r="K33" s="8"/>
      <c r="L33" s="8"/>
      <c r="M33" s="8"/>
      <c r="N33" s="8"/>
    </row>
    <row r="34" spans="1:14" s="48" customFormat="1" ht="13" customHeight="1" x14ac:dyDescent="0.35">
      <c r="A34" s="60" t="s">
        <v>26</v>
      </c>
      <c r="B34" s="52">
        <f>ROUND(B27*5%,2)</f>
        <v>126.39</v>
      </c>
      <c r="C34" s="50"/>
      <c r="D34" s="50"/>
      <c r="E34" s="52">
        <f>B34*C27/30</f>
        <v>126.39</v>
      </c>
      <c r="F34" s="30"/>
      <c r="G34" s="31"/>
      <c r="H34" s="58"/>
      <c r="I34" s="8"/>
      <c r="J34" s="8"/>
      <c r="K34" s="8"/>
      <c r="L34" s="8"/>
      <c r="M34" s="8"/>
      <c r="N34" s="8"/>
    </row>
    <row r="35" spans="1:14" s="48" customFormat="1" ht="13" customHeight="1" x14ac:dyDescent="0.25">
      <c r="A35" s="32" t="str">
        <f>A19</f>
        <v>ΕΠΙΔΟΜΑ ΑΔΕΙΑΣ ΤΡΟΦ/ΑΣ ΧΩΡΙΣ ΙΣΜ ή ΜΕ ΙΣΜ</v>
      </c>
      <c r="B35" s="52" t="str">
        <f>'ΕΔΡΑ 1ΕΞ 26'!B33</f>
        <v>846,91 ή 878,91</v>
      </c>
      <c r="C35" s="50"/>
      <c r="D35" s="51"/>
      <c r="E35" s="52">
        <f>ROUND((B27+B30+B34)*8/25,2)*C27/30+ROUND(B31*8/25,2)*C31/30</f>
        <v>889.77</v>
      </c>
      <c r="F35" s="30"/>
      <c r="G35" s="31"/>
      <c r="H35" s="59"/>
      <c r="I35" s="8"/>
      <c r="J35" s="8"/>
      <c r="K35" s="8"/>
      <c r="L35" s="8"/>
      <c r="M35" s="8"/>
      <c r="N35" s="8"/>
    </row>
    <row r="36" spans="1:14" s="48" customFormat="1" ht="13" customHeight="1" x14ac:dyDescent="0.25">
      <c r="A36" s="60"/>
      <c r="B36" s="52"/>
      <c r="C36" s="50"/>
      <c r="D36" s="51"/>
      <c r="E36" s="52"/>
      <c r="F36" s="30"/>
      <c r="G36" s="31"/>
      <c r="H36" s="59"/>
      <c r="I36" s="8"/>
      <c r="J36" s="8"/>
      <c r="K36" s="8"/>
      <c r="L36" s="8"/>
      <c r="M36" s="8"/>
      <c r="N36" s="8"/>
    </row>
    <row r="37" spans="1:14" ht="13" customHeight="1" x14ac:dyDescent="0.25">
      <c r="A37" s="60" t="s">
        <v>27</v>
      </c>
      <c r="B37" s="52">
        <v>8</v>
      </c>
      <c r="C37" s="50"/>
      <c r="D37" s="51"/>
      <c r="E37" s="52">
        <f>B37*C27/C27</f>
        <v>8</v>
      </c>
      <c r="F37" s="30"/>
      <c r="G37" s="31"/>
      <c r="H37" s="59"/>
      <c r="J37" s="48"/>
    </row>
    <row r="38" spans="1:14" s="48" customFormat="1" ht="13" customHeight="1" x14ac:dyDescent="0.25">
      <c r="A38" s="61" t="s">
        <v>28</v>
      </c>
      <c r="B38" s="52">
        <f>'ΕΔΡΑ 1ΕΞ 26'!B44</f>
        <v>1124.1600000000001</v>
      </c>
      <c r="C38" s="50"/>
      <c r="D38" s="51"/>
      <c r="E38" s="52">
        <f>B38*C27/30</f>
        <v>1124.1600000000001</v>
      </c>
      <c r="F38" s="30"/>
      <c r="G38" s="31"/>
      <c r="H38" s="59"/>
      <c r="I38" s="8"/>
    </row>
    <row r="39" spans="1:14" s="48" customFormat="1" ht="13" customHeight="1" thickBot="1" x14ac:dyDescent="0.3">
      <c r="A39" s="62" t="s">
        <v>29</v>
      </c>
      <c r="B39" s="63">
        <f>ROUND(SUM(E27:E35)-E38,2)</f>
        <v>4887.3900000000003</v>
      </c>
      <c r="C39" s="85">
        <v>15</v>
      </c>
      <c r="D39" s="65"/>
      <c r="E39" s="63">
        <f>B39*C39%</f>
        <v>733.10850000000005</v>
      </c>
      <c r="F39" s="66"/>
      <c r="G39" s="67"/>
      <c r="H39" s="59"/>
      <c r="I39" s="22"/>
    </row>
    <row r="40" spans="1:14" s="48" customFormat="1" ht="13" customHeight="1" thickBot="1" x14ac:dyDescent="0.3">
      <c r="B40" s="68"/>
      <c r="C40" s="69"/>
      <c r="E40" s="68"/>
      <c r="F40" s="70"/>
      <c r="G40" s="71"/>
      <c r="H40" s="59"/>
      <c r="I40" s="8"/>
    </row>
    <row r="41" spans="1:14" s="48" customFormat="1" ht="13" customHeight="1" x14ac:dyDescent="0.25">
      <c r="A41" s="151" t="str">
        <f>'ΕΔΡΑ 1ΕΞ 26'!A47</f>
        <v>ΝΑΥΤΟΛΟΓΗΣΗ ΚΥΒΕΡΝΗΤΗΣ ΡΚ,Α,Β Ή Γ ΚΑΙ ΠΛΟΙΑΡΧΟΣ ΜΕ ΠΛΗΡΩΜΗ ΔΙΑΦΟΡΑΣ ΚΡΑΤΗΣΕΩΝ ΑΠΌ ΕΤΑΙΡΕΙΑ</v>
      </c>
      <c r="B41" s="155" t="s">
        <v>2</v>
      </c>
      <c r="C41" s="157" t="s">
        <v>3</v>
      </c>
      <c r="D41" s="157" t="s">
        <v>4</v>
      </c>
      <c r="E41" s="159"/>
      <c r="F41" s="159"/>
      <c r="G41" s="153"/>
      <c r="H41" s="59"/>
      <c r="I41" s="8"/>
    </row>
    <row r="42" spans="1:14" s="48" customFormat="1" ht="15" customHeight="1" x14ac:dyDescent="0.25">
      <c r="A42" s="152"/>
      <c r="B42" s="156"/>
      <c r="C42" s="158"/>
      <c r="D42" s="158"/>
      <c r="E42" s="160"/>
      <c r="F42" s="160"/>
      <c r="G42" s="154"/>
      <c r="H42" s="59"/>
      <c r="I42" s="8"/>
    </row>
    <row r="43" spans="1:14" s="48" customFormat="1" ht="13" customHeight="1" x14ac:dyDescent="0.25">
      <c r="A43" s="33" t="s">
        <v>5</v>
      </c>
      <c r="B43" s="10">
        <f>'ΕΔΡΑ 1ΕΞ 26'!B48</f>
        <v>2580.73</v>
      </c>
      <c r="C43" s="11">
        <v>30</v>
      </c>
      <c r="D43" s="12"/>
      <c r="E43" s="13">
        <f>B43*C43/30</f>
        <v>2580.73</v>
      </c>
      <c r="F43" s="14" t="s">
        <v>6</v>
      </c>
      <c r="G43" s="15">
        <f>SUM(E43:E51)</f>
        <v>6135.4766666666665</v>
      </c>
      <c r="H43" s="59"/>
      <c r="I43" s="8"/>
    </row>
    <row r="44" spans="1:14" s="48" customFormat="1" ht="13" customHeight="1" x14ac:dyDescent="0.35">
      <c r="A44" s="33" t="s">
        <v>8</v>
      </c>
      <c r="B44" s="80">
        <f>ROUND(B43*22%,2)</f>
        <v>567.76</v>
      </c>
      <c r="C44" s="19"/>
      <c r="D44" s="19"/>
      <c r="E44" s="13">
        <f>B44*C43/30</f>
        <v>567.76</v>
      </c>
      <c r="F44" s="14" t="s">
        <v>9</v>
      </c>
      <c r="G44" s="15">
        <f>SUM(E53:E55)</f>
        <v>1297.133</v>
      </c>
      <c r="I44" s="8"/>
    </row>
    <row r="45" spans="1:14" s="48" customFormat="1" ht="13" customHeight="1" x14ac:dyDescent="0.25">
      <c r="A45" s="33" t="s">
        <v>36</v>
      </c>
      <c r="B45" s="80">
        <f>ROUND((B43*16/24+100),2)</f>
        <v>1820.49</v>
      </c>
      <c r="C45" s="50"/>
      <c r="D45" s="56"/>
      <c r="E45" s="13">
        <f>(B43*16/24+100)*C43/30</f>
        <v>1820.4866666666667</v>
      </c>
      <c r="F45" s="14" t="s">
        <v>11</v>
      </c>
      <c r="G45" s="15">
        <f>G43-G44</f>
        <v>4838.3436666666666</v>
      </c>
      <c r="H45" s="7"/>
    </row>
    <row r="46" spans="1:14" s="48" customFormat="1" ht="14" customHeight="1" x14ac:dyDescent="0.35">
      <c r="A46" s="33" t="s">
        <v>21</v>
      </c>
      <c r="B46" s="13">
        <f>ROUND(B43*5%,2)</f>
        <v>129.04</v>
      </c>
      <c r="C46" s="19"/>
      <c r="D46" s="19"/>
      <c r="E46" s="13">
        <f>B46*C43/30</f>
        <v>129.04</v>
      </c>
      <c r="F46" s="14"/>
      <c r="G46" s="15"/>
    </row>
    <row r="47" spans="1:14" s="48" customFormat="1" ht="13" customHeight="1" x14ac:dyDescent="0.35">
      <c r="A47" s="33" t="s">
        <v>23</v>
      </c>
      <c r="B47" s="13">
        <f>B15</f>
        <v>125</v>
      </c>
      <c r="C47" s="11">
        <v>0</v>
      </c>
      <c r="D47" s="19"/>
      <c r="E47" s="13">
        <f>B47*C47/30</f>
        <v>0</v>
      </c>
      <c r="F47" s="14"/>
      <c r="G47" s="28"/>
    </row>
    <row r="48" spans="1:14" s="48" customFormat="1" ht="13" customHeight="1" x14ac:dyDescent="0.35">
      <c r="A48" s="27" t="s">
        <v>19</v>
      </c>
      <c r="B48" s="25">
        <f>ROUND(B43/25*75%,2)</f>
        <v>77.42</v>
      </c>
      <c r="C48" s="19"/>
      <c r="D48" s="26">
        <v>0</v>
      </c>
      <c r="E48" s="13">
        <f>B48*D48</f>
        <v>0</v>
      </c>
      <c r="F48" s="14"/>
      <c r="G48" s="28"/>
    </row>
    <row r="49" spans="1:10" s="48" customFormat="1" ht="13" customHeight="1" x14ac:dyDescent="0.35">
      <c r="A49" s="33" t="s">
        <v>25</v>
      </c>
      <c r="B49" s="13">
        <f>B43/173*0.94</f>
        <v>14.022463583815028</v>
      </c>
      <c r="C49" s="50"/>
      <c r="D49" s="26">
        <v>0</v>
      </c>
      <c r="E49" s="13">
        <f>B49*D49</f>
        <v>0</v>
      </c>
      <c r="F49" s="14"/>
      <c r="G49" s="28"/>
    </row>
    <row r="50" spans="1:10" s="48" customFormat="1" ht="13" customHeight="1" x14ac:dyDescent="0.35">
      <c r="A50" s="60" t="s">
        <v>26</v>
      </c>
      <c r="B50" s="52">
        <f>ROUND(B43*5%,2)</f>
        <v>129.04</v>
      </c>
      <c r="C50" s="50"/>
      <c r="D50" s="50"/>
      <c r="E50" s="52">
        <f>B50*C43/30</f>
        <v>129.04</v>
      </c>
      <c r="F50" s="30"/>
      <c r="G50" s="31"/>
      <c r="J50" s="8"/>
    </row>
    <row r="51" spans="1:10" ht="13" customHeight="1" x14ac:dyDescent="0.25">
      <c r="A51" s="32" t="str">
        <f>A35</f>
        <v>ΕΠΙΔΟΜΑ ΑΔΕΙΑΣ ΤΡΟΦ/ΑΣ ΧΩΡΙΣ ΙΣΜ ή ΜΕ ΙΣΜ</v>
      </c>
      <c r="B51" s="13" t="str">
        <f>B19</f>
        <v>908,42 ή 948,42</v>
      </c>
      <c r="C51" s="50"/>
      <c r="D51" s="51"/>
      <c r="E51" s="52">
        <f>ROUND((B43+B46+B50)*8/25,2)*C43/30+ROUND(B47*8/25,2)*C47/30</f>
        <v>908.42</v>
      </c>
      <c r="F51" s="30"/>
      <c r="G51" s="31"/>
      <c r="H51" s="48"/>
      <c r="I51" s="48"/>
      <c r="J51" s="48"/>
    </row>
    <row r="52" spans="1:10" s="48" customFormat="1" ht="13" customHeight="1" x14ac:dyDescent="0.35">
      <c r="A52" s="60"/>
      <c r="B52" s="52"/>
      <c r="C52" s="50"/>
      <c r="D52" s="51"/>
      <c r="E52" s="52"/>
      <c r="F52" s="30"/>
      <c r="G52" s="31"/>
    </row>
    <row r="53" spans="1:10" s="48" customFormat="1" ht="13" customHeight="1" x14ac:dyDescent="0.35">
      <c r="A53" s="60" t="s">
        <v>27</v>
      </c>
      <c r="B53" s="52">
        <v>8</v>
      </c>
      <c r="C53" s="50"/>
      <c r="D53" s="51"/>
      <c r="E53" s="52">
        <f>B53*C43/C43</f>
        <v>8</v>
      </c>
      <c r="F53" s="30"/>
      <c r="G53" s="31"/>
    </row>
    <row r="54" spans="1:10" s="48" customFormat="1" ht="13" customHeight="1" x14ac:dyDescent="0.25">
      <c r="A54" s="61" t="s">
        <v>28</v>
      </c>
      <c r="B54" s="52">
        <f>ROUND((B43*169.04%)*17%+(0.35%*B43),2)</f>
        <v>750.65</v>
      </c>
      <c r="C54" s="50"/>
      <c r="D54" s="51"/>
      <c r="E54" s="52">
        <f>B54*C43/30</f>
        <v>750.65</v>
      </c>
      <c r="F54" s="30"/>
      <c r="G54" s="31"/>
    </row>
    <row r="55" spans="1:10" s="48" customFormat="1" ht="13" customHeight="1" thickBot="1" x14ac:dyDescent="0.4">
      <c r="A55" s="62" t="s">
        <v>29</v>
      </c>
      <c r="B55" s="63">
        <f>ROUND(SUM(E43:E51)-E54,2)</f>
        <v>5384.83</v>
      </c>
      <c r="C55" s="85">
        <v>10</v>
      </c>
      <c r="D55" s="65"/>
      <c r="E55" s="63">
        <f>B55*C55%</f>
        <v>538.48300000000006</v>
      </c>
      <c r="F55" s="66"/>
      <c r="G55" s="67"/>
    </row>
    <row r="56" spans="1:10" s="48" customFormat="1" ht="13" customHeight="1" x14ac:dyDescent="0.35">
      <c r="B56" s="68"/>
      <c r="F56" s="70"/>
      <c r="G56" s="71"/>
    </row>
    <row r="57" spans="1:10" s="48" customFormat="1" ht="13" customHeight="1" thickBot="1" x14ac:dyDescent="0.4">
      <c r="B57" s="68"/>
      <c r="C57" s="69"/>
      <c r="E57" s="68"/>
      <c r="F57" s="70"/>
      <c r="G57" s="71"/>
      <c r="I57" s="8"/>
    </row>
    <row r="58" spans="1:10" s="48" customFormat="1" ht="13" customHeight="1" x14ac:dyDescent="0.35">
      <c r="A58" s="151" t="s">
        <v>57</v>
      </c>
      <c r="B58" s="128" t="s">
        <v>2</v>
      </c>
      <c r="C58" s="130" t="s">
        <v>3</v>
      </c>
      <c r="D58" s="130" t="s">
        <v>4</v>
      </c>
      <c r="E58" s="124"/>
      <c r="F58" s="124"/>
      <c r="G58" s="119"/>
    </row>
    <row r="59" spans="1:10" s="48" customFormat="1" ht="13" customHeight="1" x14ac:dyDescent="0.25">
      <c r="A59" s="152"/>
      <c r="B59" s="129"/>
      <c r="C59" s="131"/>
      <c r="D59" s="131"/>
      <c r="E59" s="125"/>
      <c r="F59" s="125"/>
      <c r="G59" s="120"/>
      <c r="H59" s="7"/>
    </row>
    <row r="60" spans="1:10" s="48" customFormat="1" ht="14.5" customHeight="1" x14ac:dyDescent="0.25">
      <c r="A60" s="60" t="s">
        <v>5</v>
      </c>
      <c r="B60" s="49">
        <f>'ΕΔΡΑ 1ΕΞ 26'!B68</f>
        <v>2527.7399999999998</v>
      </c>
      <c r="C60" s="11">
        <v>30</v>
      </c>
      <c r="D60" s="51"/>
      <c r="E60" s="52">
        <f>B60*C60/30</f>
        <v>2527.7399999999998</v>
      </c>
      <c r="F60" s="30" t="s">
        <v>6</v>
      </c>
      <c r="G60" s="53">
        <f>SUM(E60:E68)</f>
        <v>6011.5500000000011</v>
      </c>
    </row>
    <row r="61" spans="1:10" s="48" customFormat="1" ht="13" customHeight="1" x14ac:dyDescent="0.35">
      <c r="A61" s="60" t="s">
        <v>8</v>
      </c>
      <c r="B61" s="82">
        <f>ROUND(B60*22%,2)</f>
        <v>556.1</v>
      </c>
      <c r="C61" s="50"/>
      <c r="D61" s="50"/>
      <c r="E61" s="52">
        <f>B61*C60/30</f>
        <v>556.1</v>
      </c>
      <c r="F61" s="30" t="s">
        <v>9</v>
      </c>
      <c r="G61" s="53">
        <f>SUM(E70:E72)</f>
        <v>1270.8710000000001</v>
      </c>
    </row>
    <row r="62" spans="1:10" s="48" customFormat="1" ht="13" customHeight="1" x14ac:dyDescent="0.35">
      <c r="A62" s="60" t="s">
        <v>36</v>
      </c>
      <c r="B62" s="82">
        <f>ROUND((B60*16/24+100),2)</f>
        <v>1785.16</v>
      </c>
      <c r="C62" s="50"/>
      <c r="D62" s="56"/>
      <c r="E62" s="52">
        <f>(B60*16/24+100)*C60/30</f>
        <v>1785.1599999999999</v>
      </c>
      <c r="F62" s="30" t="s">
        <v>11</v>
      </c>
      <c r="G62" s="53">
        <f>G60-G61</f>
        <v>4740.679000000001</v>
      </c>
    </row>
    <row r="63" spans="1:10" s="48" customFormat="1" ht="13" customHeight="1" x14ac:dyDescent="0.35">
      <c r="A63" s="60" t="s">
        <v>21</v>
      </c>
      <c r="B63" s="52">
        <f>ROUND(B60*5%,2)</f>
        <v>126.39</v>
      </c>
      <c r="C63" s="50"/>
      <c r="D63" s="50"/>
      <c r="E63" s="52">
        <f>B63*C60/30</f>
        <v>126.39</v>
      </c>
      <c r="F63" s="30"/>
      <c r="G63" s="53"/>
    </row>
    <row r="64" spans="1:10" s="48" customFormat="1" ht="13" customHeight="1" x14ac:dyDescent="0.35">
      <c r="A64" s="60" t="s">
        <v>23</v>
      </c>
      <c r="B64" s="52">
        <f>B31</f>
        <v>105</v>
      </c>
      <c r="C64" s="11">
        <v>0</v>
      </c>
      <c r="D64" s="50"/>
      <c r="E64" s="52">
        <f>B64*C64/30</f>
        <v>0</v>
      </c>
      <c r="F64" s="30"/>
      <c r="G64" s="31"/>
    </row>
    <row r="65" spans="1:10" s="48" customFormat="1" ht="13" customHeight="1" x14ac:dyDescent="0.35">
      <c r="A65" s="27" t="s">
        <v>19</v>
      </c>
      <c r="B65" s="25">
        <f>ROUND(B60/25*75%,2)</f>
        <v>75.83</v>
      </c>
      <c r="C65" s="19"/>
      <c r="D65" s="26">
        <v>0</v>
      </c>
      <c r="E65" s="13">
        <f>B65*D65</f>
        <v>0</v>
      </c>
      <c r="F65" s="14"/>
      <c r="G65" s="28"/>
      <c r="J65" s="8"/>
    </row>
    <row r="66" spans="1:10" ht="13" customHeight="1" x14ac:dyDescent="0.35">
      <c r="A66" s="60" t="s">
        <v>25</v>
      </c>
      <c r="B66" s="52">
        <f>B60/173*0.94</f>
        <v>13.734541040462426</v>
      </c>
      <c r="C66" s="50"/>
      <c r="D66" s="26">
        <v>0</v>
      </c>
      <c r="E66" s="52">
        <f>B66*D66</f>
        <v>0</v>
      </c>
      <c r="F66" s="30"/>
      <c r="G66" s="31"/>
      <c r="H66" s="48"/>
      <c r="I66" s="48"/>
      <c r="J66" s="48"/>
    </row>
    <row r="67" spans="1:10" s="48" customFormat="1" ht="13" customHeight="1" x14ac:dyDescent="0.35">
      <c r="A67" s="60" t="s">
        <v>26</v>
      </c>
      <c r="B67" s="52">
        <f>ROUND(B60*5%,2)</f>
        <v>126.39</v>
      </c>
      <c r="C67" s="50"/>
      <c r="D67" s="50"/>
      <c r="E67" s="52">
        <f>B67*C60/30</f>
        <v>126.39</v>
      </c>
      <c r="F67" s="30"/>
      <c r="G67" s="31"/>
    </row>
    <row r="68" spans="1:10" s="48" customFormat="1" ht="13" customHeight="1" x14ac:dyDescent="0.25">
      <c r="A68" s="32" t="str">
        <f>A51</f>
        <v>ΕΠΙΔΟΜΑ ΑΔΕΙΑΣ ΤΡΟΦ/ΑΣ ΧΩΡΙΣ ΙΣΜ ή ΜΕ ΙΣΜ</v>
      </c>
      <c r="B68" s="52" t="str">
        <f>B35</f>
        <v>846,91 ή 878,91</v>
      </c>
      <c r="C68" s="50"/>
      <c r="D68" s="51"/>
      <c r="E68" s="52">
        <f>ROUND((B60+B63+B67)*8/25,2)*C60/30+ROUND(B64*8/25,2)*C64/30</f>
        <v>889.77</v>
      </c>
      <c r="F68" s="30"/>
      <c r="G68" s="31"/>
    </row>
    <row r="69" spans="1:10" s="48" customFormat="1" ht="13" customHeight="1" x14ac:dyDescent="0.35">
      <c r="A69" s="60"/>
      <c r="B69" s="52"/>
      <c r="C69" s="50"/>
      <c r="D69" s="51"/>
      <c r="E69" s="52"/>
      <c r="F69" s="30"/>
      <c r="G69" s="31"/>
    </row>
    <row r="70" spans="1:10" s="48" customFormat="1" ht="13" customHeight="1" x14ac:dyDescent="0.35">
      <c r="A70" s="60" t="s">
        <v>27</v>
      </c>
      <c r="B70" s="52">
        <v>8</v>
      </c>
      <c r="C70" s="50"/>
      <c r="D70" s="51"/>
      <c r="E70" s="52">
        <f>B70*C60/C60</f>
        <v>8</v>
      </c>
      <c r="F70" s="30"/>
      <c r="G70" s="31"/>
    </row>
    <row r="71" spans="1:10" s="48" customFormat="1" ht="13" customHeight="1" x14ac:dyDescent="0.25">
      <c r="A71" s="61" t="s">
        <v>28</v>
      </c>
      <c r="B71" s="52">
        <f>ROUND((B60*169.04%)*17%+(0.35%*B60),2)</f>
        <v>735.24</v>
      </c>
      <c r="C71" s="50"/>
      <c r="D71" s="51"/>
      <c r="E71" s="52">
        <f>B71*C60/30</f>
        <v>735.24</v>
      </c>
      <c r="F71" s="30"/>
      <c r="G71" s="31"/>
    </row>
    <row r="72" spans="1:10" s="48" customFormat="1" ht="13" customHeight="1" thickBot="1" x14ac:dyDescent="0.4">
      <c r="A72" s="62" t="s">
        <v>29</v>
      </c>
      <c r="B72" s="63">
        <f>ROUND(SUM(E60:E68)-E71,2)</f>
        <v>5276.31</v>
      </c>
      <c r="C72" s="85">
        <v>10</v>
      </c>
      <c r="D72" s="65"/>
      <c r="E72" s="63">
        <f>B72*C72%</f>
        <v>527.63100000000009</v>
      </c>
      <c r="F72" s="66"/>
      <c r="G72" s="67"/>
    </row>
    <row r="73" spans="1:10" s="48" customFormat="1" ht="13" customHeight="1" thickBot="1" x14ac:dyDescent="0.4">
      <c r="B73" s="68"/>
      <c r="C73" s="69"/>
      <c r="E73" s="68"/>
      <c r="F73" s="70"/>
      <c r="G73" s="71"/>
      <c r="I73" s="8"/>
    </row>
    <row r="74" spans="1:10" s="48" customFormat="1" ht="12" customHeight="1" x14ac:dyDescent="0.25">
      <c r="A74" s="151" t="s">
        <v>37</v>
      </c>
      <c r="B74" s="128" t="s">
        <v>2</v>
      </c>
      <c r="C74" s="130" t="s">
        <v>3</v>
      </c>
      <c r="D74" s="130" t="s">
        <v>4</v>
      </c>
      <c r="E74" s="124"/>
      <c r="F74" s="124"/>
      <c r="G74" s="119"/>
      <c r="H74" s="7"/>
    </row>
    <row r="75" spans="1:10" s="48" customFormat="1" ht="13.15" customHeight="1" x14ac:dyDescent="0.35">
      <c r="A75" s="152"/>
      <c r="B75" s="129"/>
      <c r="C75" s="131"/>
      <c r="D75" s="131"/>
      <c r="E75" s="125"/>
      <c r="F75" s="125"/>
      <c r="G75" s="120"/>
      <c r="H75" s="83"/>
    </row>
    <row r="76" spans="1:10" s="48" customFormat="1" ht="13.15" customHeight="1" x14ac:dyDescent="0.25">
      <c r="A76" s="60" t="s">
        <v>5</v>
      </c>
      <c r="B76" s="49">
        <f>'ΕΔΡΑ 1ΕΞ 26'!B87</f>
        <v>2347.5</v>
      </c>
      <c r="C76" s="11">
        <v>30</v>
      </c>
      <c r="D76" s="51"/>
      <c r="E76" s="52">
        <f>B76*C76/30</f>
        <v>2347.5</v>
      </c>
      <c r="F76" s="30" t="s">
        <v>6</v>
      </c>
      <c r="G76" s="53">
        <f>SUM(E76:E83)</f>
        <v>5687.8424999999997</v>
      </c>
    </row>
    <row r="77" spans="1:10" s="48" customFormat="1" ht="13.15" customHeight="1" x14ac:dyDescent="0.35">
      <c r="A77" s="60" t="s">
        <v>8</v>
      </c>
      <c r="B77" s="82">
        <f>ROUND(B76*22%,2)</f>
        <v>516.45000000000005</v>
      </c>
      <c r="C77" s="50"/>
      <c r="D77" s="50"/>
      <c r="E77" s="52">
        <f>B77*C76/30</f>
        <v>516.45000000000005</v>
      </c>
      <c r="F77" s="30" t="s">
        <v>9</v>
      </c>
      <c r="G77" s="53">
        <f>SUM(E85:E87)</f>
        <v>1441.5671299999999</v>
      </c>
    </row>
    <row r="78" spans="1:10" s="48" customFormat="1" ht="13.15" customHeight="1" x14ac:dyDescent="0.35">
      <c r="A78" s="60" t="s">
        <v>36</v>
      </c>
      <c r="B78" s="82">
        <f>ROUND((B76*17/24+100),2)</f>
        <v>1762.81</v>
      </c>
      <c r="C78" s="50"/>
      <c r="D78" s="56"/>
      <c r="E78" s="52">
        <f>(B76*17/24+100)*C76/30</f>
        <v>1762.8125</v>
      </c>
      <c r="F78" s="30" t="s">
        <v>11</v>
      </c>
      <c r="G78" s="53">
        <f>G76-G77</f>
        <v>4246.2753699999994</v>
      </c>
      <c r="J78" s="8"/>
    </row>
    <row r="79" spans="1:10" ht="13" customHeight="1" x14ac:dyDescent="0.35">
      <c r="A79" s="60" t="s">
        <v>21</v>
      </c>
      <c r="B79" s="52">
        <f>ROUND(B76*5%,2)</f>
        <v>117.38</v>
      </c>
      <c r="C79" s="50"/>
      <c r="D79" s="50"/>
      <c r="E79" s="52">
        <f>B79*C76/30</f>
        <v>117.37999999999998</v>
      </c>
      <c r="F79" s="30"/>
      <c r="G79" s="53"/>
      <c r="H79" s="48"/>
      <c r="I79" s="48"/>
      <c r="J79" s="48"/>
    </row>
    <row r="80" spans="1:10" s="48" customFormat="1" ht="13.15" customHeight="1" x14ac:dyDescent="0.35">
      <c r="A80" s="27" t="s">
        <v>19</v>
      </c>
      <c r="B80" s="25">
        <f>ROUND(B76/25*75%,2)</f>
        <v>70.430000000000007</v>
      </c>
      <c r="C80" s="19"/>
      <c r="D80" s="26">
        <v>0</v>
      </c>
      <c r="E80" s="13">
        <f>B80*D80</f>
        <v>0</v>
      </c>
      <c r="F80" s="14"/>
      <c r="G80" s="28"/>
    </row>
    <row r="81" spans="1:10" s="48" customFormat="1" ht="13.15" customHeight="1" x14ac:dyDescent="0.35">
      <c r="A81" s="60" t="s">
        <v>25</v>
      </c>
      <c r="B81" s="52">
        <f>B76/173*0.94</f>
        <v>12.755202312138728</v>
      </c>
      <c r="C81" s="50"/>
      <c r="D81" s="26">
        <v>0</v>
      </c>
      <c r="E81" s="52">
        <f>B81*D81</f>
        <v>0</v>
      </c>
      <c r="F81" s="30"/>
      <c r="G81" s="31"/>
    </row>
    <row r="82" spans="1:10" s="48" customFormat="1" ht="13.15" customHeight="1" x14ac:dyDescent="0.35">
      <c r="A82" s="60" t="s">
        <v>26</v>
      </c>
      <c r="B82" s="52">
        <f>ROUND(B76*5%,2)</f>
        <v>117.38</v>
      </c>
      <c r="C82" s="50"/>
      <c r="D82" s="50"/>
      <c r="E82" s="52">
        <f>B82*C76/30</f>
        <v>117.37999999999998</v>
      </c>
      <c r="F82" s="30"/>
      <c r="G82" s="31"/>
    </row>
    <row r="83" spans="1:10" s="48" customFormat="1" ht="13.15" customHeight="1" x14ac:dyDescent="0.25">
      <c r="A83" s="61" t="s">
        <v>30</v>
      </c>
      <c r="B83" s="52">
        <f>ROUND((B76+B79+B82)*8/25,2)</f>
        <v>826.32</v>
      </c>
      <c r="C83" s="50"/>
      <c r="D83" s="51"/>
      <c r="E83" s="52">
        <f>B83*C76/30</f>
        <v>826.32</v>
      </c>
      <c r="F83" s="30"/>
      <c r="G83" s="31"/>
    </row>
    <row r="84" spans="1:10" s="48" customFormat="1" ht="13.15" customHeight="1" x14ac:dyDescent="0.35">
      <c r="A84" s="60"/>
      <c r="B84" s="52"/>
      <c r="C84" s="50"/>
      <c r="D84" s="51"/>
      <c r="E84" s="52"/>
      <c r="F84" s="30"/>
      <c r="G84" s="31"/>
    </row>
    <row r="85" spans="1:10" s="48" customFormat="1" ht="13.15" customHeight="1" x14ac:dyDescent="0.35">
      <c r="A85" s="60" t="s">
        <v>27</v>
      </c>
      <c r="B85" s="52">
        <v>8</v>
      </c>
      <c r="C85" s="50"/>
      <c r="D85" s="51"/>
      <c r="E85" s="52">
        <f>B85*C76/C76</f>
        <v>8</v>
      </c>
      <c r="F85" s="30"/>
      <c r="G85" s="31"/>
      <c r="J85" s="8"/>
    </row>
    <row r="86" spans="1:10" ht="13.15" customHeight="1" x14ac:dyDescent="0.25">
      <c r="A86" s="61" t="s">
        <v>28</v>
      </c>
      <c r="B86" s="52">
        <f>ROUND((B76*169.04%)*17%+(0.35%*B76),2)</f>
        <v>682.81</v>
      </c>
      <c r="C86" s="50"/>
      <c r="D86" s="51"/>
      <c r="E86" s="52">
        <f>(B76*169.04%*17%+0.35%*B76)*C76/30</f>
        <v>682.81263000000001</v>
      </c>
      <c r="F86" s="30"/>
      <c r="G86" s="31"/>
      <c r="H86" s="48"/>
    </row>
    <row r="87" spans="1:10" ht="13.15" customHeight="1" thickBot="1" x14ac:dyDescent="0.3">
      <c r="A87" s="62" t="s">
        <v>29</v>
      </c>
      <c r="B87" s="63">
        <f>ROUND(SUM(E76:E83)-E86,2)</f>
        <v>5005.03</v>
      </c>
      <c r="C87" s="64">
        <v>15</v>
      </c>
      <c r="D87" s="65"/>
      <c r="E87" s="63">
        <f>B87*C87%</f>
        <v>750.75449999999989</v>
      </c>
      <c r="F87" s="66"/>
      <c r="G87" s="67"/>
      <c r="H87" s="7"/>
      <c r="I87" s="48"/>
    </row>
    <row r="88" spans="1:10" ht="14.5" customHeight="1" thickBot="1" x14ac:dyDescent="0.4">
      <c r="A88" s="48"/>
      <c r="B88" s="68"/>
      <c r="C88" s="48"/>
      <c r="D88" s="48"/>
      <c r="E88" s="48"/>
      <c r="F88" s="70"/>
      <c r="G88" s="71"/>
      <c r="H88" s="48"/>
      <c r="I88" s="48"/>
    </row>
    <row r="89" spans="1:10" ht="13.15" customHeight="1" x14ac:dyDescent="0.35">
      <c r="A89" s="151" t="s">
        <v>61</v>
      </c>
      <c r="B89" s="128" t="s">
        <v>2</v>
      </c>
      <c r="C89" s="130" t="s">
        <v>3</v>
      </c>
      <c r="D89" s="130" t="s">
        <v>4</v>
      </c>
      <c r="E89" s="124"/>
      <c r="F89" s="124"/>
      <c r="G89" s="119"/>
      <c r="H89" s="48"/>
      <c r="I89" s="48"/>
    </row>
    <row r="90" spans="1:10" ht="13.15" customHeight="1" x14ac:dyDescent="0.35">
      <c r="A90" s="152"/>
      <c r="B90" s="129"/>
      <c r="C90" s="131"/>
      <c r="D90" s="131"/>
      <c r="E90" s="125"/>
      <c r="F90" s="125"/>
      <c r="G90" s="120"/>
      <c r="H90" s="83"/>
      <c r="I90" s="48"/>
    </row>
    <row r="91" spans="1:10" ht="13.15" customHeight="1" x14ac:dyDescent="0.25">
      <c r="A91" s="60" t="s">
        <v>5</v>
      </c>
      <c r="B91" s="49">
        <f>'ΕΔΡΑ 1ΕΞ 26'!B105</f>
        <v>1845.3</v>
      </c>
      <c r="C91" s="11">
        <v>30</v>
      </c>
      <c r="D91" s="51"/>
      <c r="E91" s="52">
        <f>B91*C91/30</f>
        <v>1845.3</v>
      </c>
      <c r="F91" s="30" t="s">
        <v>6</v>
      </c>
      <c r="G91" s="53">
        <f>SUM(E91:E98)</f>
        <v>4516.7974999999997</v>
      </c>
      <c r="H91" s="48"/>
      <c r="I91" s="48"/>
    </row>
    <row r="92" spans="1:10" ht="13.15" customHeight="1" x14ac:dyDescent="0.35">
      <c r="A92" s="60" t="s">
        <v>8</v>
      </c>
      <c r="B92" s="82">
        <f>ROUND(B91*22%,2)</f>
        <v>405.97</v>
      </c>
      <c r="C92" s="50"/>
      <c r="D92" s="50"/>
      <c r="E92" s="52">
        <f>B92*C91/30</f>
        <v>405.97</v>
      </c>
      <c r="F92" s="30" t="s">
        <v>9</v>
      </c>
      <c r="G92" s="53">
        <f>SUM(E100:E102)</f>
        <v>939.74472040000001</v>
      </c>
      <c r="H92" s="48"/>
      <c r="I92" s="48"/>
    </row>
    <row r="93" spans="1:10" ht="13.15" customHeight="1" x14ac:dyDescent="0.35">
      <c r="A93" s="60" t="s">
        <v>36</v>
      </c>
      <c r="B93" s="82">
        <f>ROUND((B91*17/24+100),2)</f>
        <v>1407.09</v>
      </c>
      <c r="C93" s="50"/>
      <c r="D93" s="56"/>
      <c r="E93" s="52">
        <f>(B91*17/24+100)*C91/30</f>
        <v>1407.0874999999999</v>
      </c>
      <c r="F93" s="30" t="s">
        <v>11</v>
      </c>
      <c r="G93" s="53">
        <f>G91-G92</f>
        <v>3577.0527795999997</v>
      </c>
      <c r="H93" s="48"/>
    </row>
    <row r="94" spans="1:10" ht="13.15" customHeight="1" x14ac:dyDescent="0.35">
      <c r="A94" s="27" t="s">
        <v>19</v>
      </c>
      <c r="B94" s="25">
        <f>ROUND(B91/25*75%,2)</f>
        <v>55.36</v>
      </c>
      <c r="C94" s="19"/>
      <c r="D94" s="26">
        <v>0</v>
      </c>
      <c r="E94" s="13">
        <f>B94*D94</f>
        <v>0</v>
      </c>
      <c r="F94" s="14"/>
      <c r="G94" s="28"/>
    </row>
    <row r="95" spans="1:10" ht="13.15" customHeight="1" x14ac:dyDescent="0.35">
      <c r="A95" s="60" t="s">
        <v>25</v>
      </c>
      <c r="B95" s="52">
        <f>B91/173*0.94</f>
        <v>10.026485549132946</v>
      </c>
      <c r="C95" s="50"/>
      <c r="D95" s="26">
        <v>0</v>
      </c>
      <c r="E95" s="52">
        <f>B95*D95</f>
        <v>0</v>
      </c>
      <c r="F95" s="30"/>
      <c r="G95" s="31"/>
    </row>
    <row r="96" spans="1:10" ht="13.15" customHeight="1" x14ac:dyDescent="0.35">
      <c r="A96" s="60" t="s">
        <v>21</v>
      </c>
      <c r="B96" s="52">
        <f>ROUND(B91*5%,2)</f>
        <v>92.27</v>
      </c>
      <c r="C96" s="50"/>
      <c r="D96" s="56"/>
      <c r="E96" s="52">
        <f>B96*C91/30</f>
        <v>92.27</v>
      </c>
      <c r="F96" s="30"/>
      <c r="G96" s="53"/>
    </row>
    <row r="97" spans="1:9" ht="13.15" customHeight="1" x14ac:dyDescent="0.35">
      <c r="A97" s="60" t="s">
        <v>26</v>
      </c>
      <c r="B97" s="52">
        <f>ROUND(B91*6%,2)</f>
        <v>110.72</v>
      </c>
      <c r="C97" s="50"/>
      <c r="D97" s="50"/>
      <c r="E97" s="52">
        <f>B97*C91/30</f>
        <v>110.72</v>
      </c>
      <c r="F97" s="30"/>
      <c r="G97" s="31"/>
    </row>
    <row r="98" spans="1:9" ht="13.15" customHeight="1" x14ac:dyDescent="0.25">
      <c r="A98" s="61" t="s">
        <v>30</v>
      </c>
      <c r="B98" s="52">
        <f>ROUND((B91+B96+B97)*8/25,2)</f>
        <v>655.45</v>
      </c>
      <c r="C98" s="50"/>
      <c r="D98" s="51"/>
      <c r="E98" s="52">
        <f>ROUND((B91+B96+B97)*8/25,2)*C91/30</f>
        <v>655.45</v>
      </c>
      <c r="F98" s="30"/>
      <c r="G98" s="31"/>
    </row>
    <row r="99" spans="1:9" ht="13.15" customHeight="1" x14ac:dyDescent="0.35">
      <c r="A99" s="60"/>
      <c r="B99" s="52"/>
      <c r="C99" s="50"/>
      <c r="D99" s="51"/>
      <c r="E99" s="52"/>
      <c r="F99" s="30"/>
      <c r="G99" s="31"/>
    </row>
    <row r="100" spans="1:9" ht="13.15" customHeight="1" x14ac:dyDescent="0.35">
      <c r="A100" s="60" t="s">
        <v>27</v>
      </c>
      <c r="B100" s="52">
        <v>5</v>
      </c>
      <c r="C100" s="50"/>
      <c r="D100" s="51"/>
      <c r="E100" s="52">
        <f>5*C91/C91</f>
        <v>5</v>
      </c>
      <c r="F100" s="30"/>
      <c r="G100" s="31"/>
    </row>
    <row r="101" spans="1:9" ht="13.15" customHeight="1" x14ac:dyDescent="0.25">
      <c r="A101" s="61" t="s">
        <v>28</v>
      </c>
      <c r="B101" s="52">
        <f>ROUND((B91*169.04%)*17%+(0.35%*B91),2)</f>
        <v>536.74</v>
      </c>
      <c r="C101" s="50"/>
      <c r="D101" s="51"/>
      <c r="E101" s="52">
        <f>(B91*169.04%*17%+0.35%*B91)*C91/30</f>
        <v>536.73872039999992</v>
      </c>
      <c r="F101" s="30"/>
      <c r="G101" s="31"/>
    </row>
    <row r="102" spans="1:9" ht="13.15" customHeight="1" thickBot="1" x14ac:dyDescent="0.4">
      <c r="A102" s="62" t="s">
        <v>29</v>
      </c>
      <c r="B102" s="63">
        <f>ROUND(SUM(E91:E98)-E101,2)</f>
        <v>3980.06</v>
      </c>
      <c r="C102" s="64">
        <v>10</v>
      </c>
      <c r="D102" s="65"/>
      <c r="E102" s="63">
        <f>B102*C102%</f>
        <v>398.00600000000003</v>
      </c>
      <c r="F102" s="66"/>
      <c r="G102" s="67"/>
    </row>
    <row r="103" spans="1:9" ht="13.15" customHeight="1" thickBot="1" x14ac:dyDescent="0.4">
      <c r="A103" s="48"/>
      <c r="B103" s="68"/>
      <c r="C103" s="48"/>
      <c r="D103" s="48"/>
      <c r="E103" s="48"/>
      <c r="F103" s="70"/>
      <c r="G103" s="71"/>
    </row>
    <row r="104" spans="1:9" ht="13.15" customHeight="1" x14ac:dyDescent="0.35">
      <c r="A104" s="132" t="s">
        <v>62</v>
      </c>
      <c r="B104" s="128" t="s">
        <v>2</v>
      </c>
      <c r="C104" s="130" t="s">
        <v>3</v>
      </c>
      <c r="D104" s="130" t="s">
        <v>4</v>
      </c>
      <c r="E104" s="124"/>
      <c r="F104" s="124"/>
      <c r="G104" s="119"/>
    </row>
    <row r="105" spans="1:9" ht="13.15" customHeight="1" x14ac:dyDescent="0.35">
      <c r="A105" s="133"/>
      <c r="B105" s="129"/>
      <c r="C105" s="131"/>
      <c r="D105" s="131"/>
      <c r="E105" s="125"/>
      <c r="F105" s="125"/>
      <c r="G105" s="120"/>
    </row>
    <row r="106" spans="1:9" ht="13.15" customHeight="1" x14ac:dyDescent="0.25">
      <c r="A106" s="60" t="s">
        <v>5</v>
      </c>
      <c r="B106" s="49">
        <f>'ΕΔΡΑ 1ΕΞ 26'!B124</f>
        <v>1733.06</v>
      </c>
      <c r="C106" s="11">
        <v>30</v>
      </c>
      <c r="D106" s="51"/>
      <c r="E106" s="52">
        <f>B106*C106/30</f>
        <v>1733.06</v>
      </c>
      <c r="F106" s="30" t="s">
        <v>6</v>
      </c>
      <c r="G106" s="53">
        <f>SUM(E106:E113)</f>
        <v>4248.1241666666665</v>
      </c>
    </row>
    <row r="107" spans="1:9" ht="13.15" customHeight="1" x14ac:dyDescent="0.35">
      <c r="A107" s="60" t="s">
        <v>8</v>
      </c>
      <c r="B107" s="82">
        <f>ROUND(B106*22%,2)</f>
        <v>381.27</v>
      </c>
      <c r="C107" s="50"/>
      <c r="D107" s="50"/>
      <c r="E107" s="52">
        <f>B107*C106/30</f>
        <v>381.26999999999992</v>
      </c>
      <c r="F107" s="30" t="s">
        <v>9</v>
      </c>
      <c r="G107" s="53">
        <f>SUM(E115:E117)</f>
        <v>883.49469608000004</v>
      </c>
    </row>
    <row r="108" spans="1:9" ht="13.15" customHeight="1" x14ac:dyDescent="0.35">
      <c r="A108" s="60" t="s">
        <v>36</v>
      </c>
      <c r="B108" s="82">
        <f>ROUND((B106*17/24+100),2)</f>
        <v>1327.58</v>
      </c>
      <c r="C108" s="50"/>
      <c r="D108" s="56"/>
      <c r="E108" s="52">
        <f>(B106*17/24+100)*C106/30</f>
        <v>1327.5841666666668</v>
      </c>
      <c r="F108" s="30" t="s">
        <v>11</v>
      </c>
      <c r="G108" s="53">
        <f>G106-G107</f>
        <v>3364.6294705866667</v>
      </c>
    </row>
    <row r="109" spans="1:9" ht="13.15" customHeight="1" x14ac:dyDescent="0.35">
      <c r="A109" s="27" t="s">
        <v>19</v>
      </c>
      <c r="B109" s="25">
        <f>ROUND(B106/25*75%,2)</f>
        <v>51.99</v>
      </c>
      <c r="C109" s="19"/>
      <c r="D109" s="26">
        <v>0</v>
      </c>
      <c r="E109" s="13">
        <f>B109*D109</f>
        <v>0</v>
      </c>
      <c r="F109" s="14"/>
      <c r="G109" s="28"/>
    </row>
    <row r="110" spans="1:9" ht="13.15" customHeight="1" x14ac:dyDescent="0.35">
      <c r="A110" s="60" t="s">
        <v>25</v>
      </c>
      <c r="B110" s="52">
        <f>B106/173*0.94</f>
        <v>9.416626589595376</v>
      </c>
      <c r="C110" s="50"/>
      <c r="D110" s="26">
        <v>0</v>
      </c>
      <c r="E110" s="52">
        <f>B110*D110</f>
        <v>0</v>
      </c>
      <c r="F110" s="30"/>
      <c r="G110" s="31"/>
      <c r="I110" s="22"/>
    </row>
    <row r="111" spans="1:9" ht="13.15" customHeight="1" x14ac:dyDescent="0.35">
      <c r="A111" s="60" t="s">
        <v>21</v>
      </c>
      <c r="B111" s="52">
        <f>ROUND(B106*5%,2)</f>
        <v>86.65</v>
      </c>
      <c r="C111" s="50"/>
      <c r="D111" s="56"/>
      <c r="E111" s="52">
        <f>B111*C106/30</f>
        <v>86.65</v>
      </c>
      <c r="F111" s="30"/>
      <c r="G111" s="53"/>
    </row>
    <row r="112" spans="1:9" ht="13.15" customHeight="1" x14ac:dyDescent="0.35">
      <c r="A112" s="60" t="s">
        <v>26</v>
      </c>
      <c r="B112" s="52">
        <f>ROUND(B106*6%,2)</f>
        <v>103.98</v>
      </c>
      <c r="C112" s="50"/>
      <c r="D112" s="50"/>
      <c r="E112" s="52">
        <f>B112*C106/30</f>
        <v>103.98</v>
      </c>
      <c r="F112" s="30"/>
      <c r="G112" s="31"/>
    </row>
    <row r="113" spans="1:7" ht="13.15" customHeight="1" x14ac:dyDescent="0.25">
      <c r="A113" s="61" t="s">
        <v>30</v>
      </c>
      <c r="B113" s="52">
        <f>ROUND((B106+B111+B112)*8/25,2)</f>
        <v>615.58000000000004</v>
      </c>
      <c r="C113" s="50"/>
      <c r="D113" s="51"/>
      <c r="E113" s="52">
        <f>B113*C106/30</f>
        <v>615.58000000000004</v>
      </c>
      <c r="F113" s="30"/>
      <c r="G113" s="31"/>
    </row>
    <row r="114" spans="1:7" ht="13.15" customHeight="1" x14ac:dyDescent="0.35">
      <c r="A114" s="60"/>
      <c r="B114" s="52"/>
      <c r="C114" s="50"/>
      <c r="D114" s="51"/>
      <c r="E114" s="52"/>
      <c r="F114" s="30"/>
      <c r="G114" s="31"/>
    </row>
    <row r="115" spans="1:7" ht="13.15" customHeight="1" x14ac:dyDescent="0.35">
      <c r="A115" s="60" t="s">
        <v>27</v>
      </c>
      <c r="B115" s="52">
        <v>5</v>
      </c>
      <c r="C115" s="50"/>
      <c r="D115" s="51"/>
      <c r="E115" s="52">
        <f>5*C106/C106</f>
        <v>5</v>
      </c>
      <c r="F115" s="30"/>
      <c r="G115" s="31"/>
    </row>
    <row r="116" spans="1:7" ht="13.15" customHeight="1" x14ac:dyDescent="0.25">
      <c r="A116" s="61" t="s">
        <v>28</v>
      </c>
      <c r="B116" s="52">
        <f>ROUND((B106*169.04%)*17%+(0.35%*B106),2)</f>
        <v>504.09</v>
      </c>
      <c r="C116" s="50"/>
      <c r="D116" s="51"/>
      <c r="E116" s="52">
        <f>(B106*169.04%*17%+0.35%*B106)*C106/30</f>
        <v>504.09169607999996</v>
      </c>
      <c r="F116" s="30"/>
      <c r="G116" s="31"/>
    </row>
    <row r="117" spans="1:7" ht="13.15" customHeight="1" thickBot="1" x14ac:dyDescent="0.4">
      <c r="A117" s="62" t="s">
        <v>29</v>
      </c>
      <c r="B117" s="63">
        <f>ROUND(SUM(E106:E113)-E116,2)</f>
        <v>3744.03</v>
      </c>
      <c r="C117" s="64">
        <v>10</v>
      </c>
      <c r="D117" s="65"/>
      <c r="E117" s="63">
        <f>B117*C117%</f>
        <v>374.40300000000002</v>
      </c>
      <c r="F117" s="66"/>
      <c r="G117" s="67"/>
    </row>
    <row r="118" spans="1:7" ht="13.15" customHeight="1" thickBot="1" x14ac:dyDescent="0.4">
      <c r="A118" s="48"/>
      <c r="B118" s="68"/>
      <c r="C118" s="69"/>
      <c r="D118" s="48"/>
      <c r="E118" s="68"/>
      <c r="F118" s="70"/>
      <c r="G118" s="71"/>
    </row>
    <row r="119" spans="1:7" ht="13.15" customHeight="1" x14ac:dyDescent="0.35">
      <c r="A119" s="151" t="s">
        <v>38</v>
      </c>
      <c r="B119" s="128" t="s">
        <v>2</v>
      </c>
      <c r="C119" s="130" t="s">
        <v>3</v>
      </c>
      <c r="D119" s="130" t="s">
        <v>4</v>
      </c>
      <c r="E119" s="124"/>
      <c r="F119" s="124"/>
      <c r="G119" s="119"/>
    </row>
    <row r="120" spans="1:7" ht="13.15" customHeight="1" x14ac:dyDescent="0.35">
      <c r="A120" s="152"/>
      <c r="B120" s="129"/>
      <c r="C120" s="131"/>
      <c r="D120" s="131"/>
      <c r="E120" s="125"/>
      <c r="F120" s="125"/>
      <c r="G120" s="120"/>
    </row>
    <row r="121" spans="1:7" ht="13.15" customHeight="1" x14ac:dyDescent="0.25">
      <c r="A121" s="60" t="s">
        <v>5</v>
      </c>
      <c r="B121" s="49">
        <f>'ΕΔΡΑ 1ΕΞ 26'!B143</f>
        <v>1713.39</v>
      </c>
      <c r="C121" s="11">
        <v>30</v>
      </c>
      <c r="D121" s="50"/>
      <c r="E121" s="52">
        <f>B121*C121/30</f>
        <v>1713.39</v>
      </c>
      <c r="F121" s="30" t="s">
        <v>6</v>
      </c>
      <c r="G121" s="53">
        <f>SUM(E121:E128)</f>
        <v>4201.0612500000007</v>
      </c>
    </row>
    <row r="122" spans="1:7" ht="13.15" customHeight="1" x14ac:dyDescent="0.35">
      <c r="A122" s="60" t="s">
        <v>8</v>
      </c>
      <c r="B122" s="82">
        <f>ROUND(B121*22%,2)</f>
        <v>376.95</v>
      </c>
      <c r="C122" s="50"/>
      <c r="D122" s="50"/>
      <c r="E122" s="52">
        <f>B122*C121/30</f>
        <v>376.95</v>
      </c>
      <c r="F122" s="30" t="s">
        <v>9</v>
      </c>
      <c r="G122" s="53">
        <f>SUM(E130:E132)</f>
        <v>873.63932252000006</v>
      </c>
    </row>
    <row r="123" spans="1:7" ht="13.15" customHeight="1" x14ac:dyDescent="0.35">
      <c r="A123" s="60" t="s">
        <v>36</v>
      </c>
      <c r="B123" s="82">
        <f>ROUND((B121*17/24+100),2)</f>
        <v>1313.65</v>
      </c>
      <c r="C123" s="50"/>
      <c r="D123" s="50"/>
      <c r="E123" s="52">
        <f>(B121*17/24+100)*C121/30</f>
        <v>1313.6512500000001</v>
      </c>
      <c r="F123" s="30" t="s">
        <v>11</v>
      </c>
      <c r="G123" s="53">
        <f>G121-G122</f>
        <v>3327.4219274800007</v>
      </c>
    </row>
    <row r="124" spans="1:7" ht="13.15" customHeight="1" x14ac:dyDescent="0.35">
      <c r="A124" s="27" t="s">
        <v>19</v>
      </c>
      <c r="B124" s="25">
        <f>ROUND(B121/25*75%,2)</f>
        <v>51.4</v>
      </c>
      <c r="C124" s="19"/>
      <c r="D124" s="26">
        <v>0</v>
      </c>
      <c r="E124" s="13">
        <f>B124*D124</f>
        <v>0</v>
      </c>
      <c r="F124" s="14"/>
      <c r="G124" s="28"/>
    </row>
    <row r="125" spans="1:7" ht="13.15" customHeight="1" x14ac:dyDescent="0.35">
      <c r="A125" s="60" t="s">
        <v>25</v>
      </c>
      <c r="B125" s="52">
        <f>B121/173*0.94</f>
        <v>9.3097491329479762</v>
      </c>
      <c r="C125" s="50"/>
      <c r="D125" s="26">
        <v>0</v>
      </c>
      <c r="E125" s="52">
        <f>B125*D125</f>
        <v>0</v>
      </c>
      <c r="F125" s="30"/>
      <c r="G125" s="31"/>
    </row>
    <row r="126" spans="1:7" ht="13.15" customHeight="1" x14ac:dyDescent="0.35">
      <c r="A126" s="60" t="s">
        <v>21</v>
      </c>
      <c r="B126" s="52">
        <f>ROUND(B121*5%,2)</f>
        <v>85.67</v>
      </c>
      <c r="C126" s="50"/>
      <c r="D126" s="50"/>
      <c r="E126" s="52">
        <f>B126*C121/30</f>
        <v>85.67</v>
      </c>
      <c r="F126" s="30"/>
      <c r="G126" s="53"/>
    </row>
    <row r="127" spans="1:7" ht="12.5" customHeight="1" x14ac:dyDescent="0.35">
      <c r="A127" s="60" t="s">
        <v>26</v>
      </c>
      <c r="B127" s="52">
        <f>ROUND(B121*6%,2)</f>
        <v>102.8</v>
      </c>
      <c r="C127" s="50"/>
      <c r="D127" s="50"/>
      <c r="E127" s="52">
        <f>B127*C121/30</f>
        <v>102.8</v>
      </c>
      <c r="F127" s="30"/>
      <c r="G127" s="31"/>
    </row>
    <row r="128" spans="1:7" ht="13.15" customHeight="1" x14ac:dyDescent="0.25">
      <c r="A128" s="61" t="s">
        <v>30</v>
      </c>
      <c r="B128" s="52">
        <f>ROUND((B121+B126+B127)*8/25,2)</f>
        <v>608.6</v>
      </c>
      <c r="C128" s="50"/>
      <c r="D128" s="50"/>
      <c r="E128" s="52">
        <f>B128*C121/30</f>
        <v>608.6</v>
      </c>
      <c r="F128" s="30"/>
      <c r="G128" s="31"/>
    </row>
    <row r="129" spans="1:7" ht="13.15" customHeight="1" x14ac:dyDescent="0.35">
      <c r="A129" s="60"/>
      <c r="B129" s="52"/>
      <c r="C129" s="50"/>
      <c r="D129" s="51"/>
      <c r="E129" s="52"/>
      <c r="F129" s="30"/>
      <c r="G129" s="31"/>
    </row>
    <row r="130" spans="1:7" ht="15" customHeight="1" x14ac:dyDescent="0.35">
      <c r="A130" s="60" t="s">
        <v>27</v>
      </c>
      <c r="B130" s="52">
        <v>5</v>
      </c>
      <c r="C130" s="50"/>
      <c r="D130" s="51"/>
      <c r="E130" s="52">
        <f>5*C121/C121</f>
        <v>5</v>
      </c>
      <c r="F130" s="30"/>
      <c r="G130" s="31"/>
    </row>
    <row r="131" spans="1:7" ht="13.15" customHeight="1" x14ac:dyDescent="0.25">
      <c r="A131" s="61" t="s">
        <v>28</v>
      </c>
      <c r="B131" s="52">
        <f>ROUND((B121*169.04%)*17%+(0.35%*B121),2)</f>
        <v>498.37</v>
      </c>
      <c r="C131" s="50"/>
      <c r="D131" s="51"/>
      <c r="E131" s="52">
        <f>(B121*169.04%*17%+0.35%*B121)*C121/30</f>
        <v>498.37032252000006</v>
      </c>
      <c r="F131" s="30"/>
      <c r="G131" s="31"/>
    </row>
    <row r="132" spans="1:7" ht="13.15" customHeight="1" thickBot="1" x14ac:dyDescent="0.4">
      <c r="A132" s="62" t="s">
        <v>29</v>
      </c>
      <c r="B132" s="63">
        <f>ROUND(SUM(E121:E128)-E131,2)</f>
        <v>3702.69</v>
      </c>
      <c r="C132" s="64">
        <f>C117</f>
        <v>10</v>
      </c>
      <c r="D132" s="65"/>
      <c r="E132" s="63">
        <f>B132*C132%</f>
        <v>370.26900000000001</v>
      </c>
      <c r="F132" s="66"/>
      <c r="G132" s="67"/>
    </row>
    <row r="133" spans="1:7" ht="13.15" customHeight="1" thickBot="1" x14ac:dyDescent="0.4">
      <c r="A133" s="48"/>
      <c r="B133" s="68"/>
      <c r="C133" s="48"/>
      <c r="D133" s="48"/>
      <c r="E133" s="48"/>
      <c r="F133" s="70"/>
      <c r="G133" s="71"/>
    </row>
    <row r="134" spans="1:7" ht="13.15" customHeight="1" x14ac:dyDescent="0.35">
      <c r="A134" s="151" t="s">
        <v>32</v>
      </c>
      <c r="B134" s="128" t="s">
        <v>2</v>
      </c>
      <c r="C134" s="130" t="s">
        <v>3</v>
      </c>
      <c r="D134" s="130" t="s">
        <v>4</v>
      </c>
      <c r="E134" s="124"/>
      <c r="F134" s="124"/>
      <c r="G134" s="119"/>
    </row>
    <row r="135" spans="1:7" ht="13.15" customHeight="1" x14ac:dyDescent="0.35">
      <c r="A135" s="152"/>
      <c r="B135" s="129"/>
      <c r="C135" s="131"/>
      <c r="D135" s="131"/>
      <c r="E135" s="125"/>
      <c r="F135" s="125"/>
      <c r="G135" s="120"/>
    </row>
    <row r="136" spans="1:7" ht="13.15" customHeight="1" x14ac:dyDescent="0.25">
      <c r="A136" s="60" t="s">
        <v>5</v>
      </c>
      <c r="B136" s="49">
        <f>'ΕΔΡΑ 1ΕΞ 26'!B162</f>
        <v>1083.1199999999999</v>
      </c>
      <c r="C136" s="11">
        <v>30</v>
      </c>
      <c r="D136" s="51"/>
      <c r="E136" s="52">
        <f>B136*C136/30</f>
        <v>1083.1199999999999</v>
      </c>
      <c r="F136" s="30" t="s">
        <v>6</v>
      </c>
      <c r="G136" s="53">
        <f>SUM(E136:E143)</f>
        <v>2692.4999999999995</v>
      </c>
    </row>
    <row r="137" spans="1:7" ht="13.15" customHeight="1" x14ac:dyDescent="0.35">
      <c r="A137" s="60" t="s">
        <v>8</v>
      </c>
      <c r="B137" s="82">
        <f>ROUND(B136*22%,2)</f>
        <v>238.29</v>
      </c>
      <c r="C137" s="50"/>
      <c r="D137" s="50"/>
      <c r="E137" s="52">
        <f>B137*C136/30</f>
        <v>238.29</v>
      </c>
      <c r="F137" s="30" t="s">
        <v>9</v>
      </c>
      <c r="G137" s="53">
        <f>SUM(E145:E147)</f>
        <v>557.79094815999997</v>
      </c>
    </row>
    <row r="138" spans="1:7" ht="13.15" customHeight="1" x14ac:dyDescent="0.35">
      <c r="A138" s="60" t="s">
        <v>36</v>
      </c>
      <c r="B138" s="82">
        <f>ROUND((B136*17/24+100),2)</f>
        <v>867.21</v>
      </c>
      <c r="C138" s="50"/>
      <c r="D138" s="56"/>
      <c r="E138" s="52">
        <f>(B136*17/24+100)*C136/30</f>
        <v>867.20999999999992</v>
      </c>
      <c r="F138" s="30" t="s">
        <v>11</v>
      </c>
      <c r="G138" s="53">
        <f>G136-G137</f>
        <v>2134.7090518399996</v>
      </c>
    </row>
    <row r="139" spans="1:7" ht="13.15" customHeight="1" x14ac:dyDescent="0.35">
      <c r="A139" s="27" t="s">
        <v>19</v>
      </c>
      <c r="B139" s="25">
        <f>ROUND(B136/25*75%,2)</f>
        <v>32.49</v>
      </c>
      <c r="C139" s="19"/>
      <c r="D139" s="26">
        <v>0</v>
      </c>
      <c r="E139" s="13">
        <f>B139*D139</f>
        <v>0</v>
      </c>
      <c r="F139" s="14"/>
      <c r="G139" s="28"/>
    </row>
    <row r="140" spans="1:7" ht="13.15" customHeight="1" x14ac:dyDescent="0.35">
      <c r="A140" s="60" t="s">
        <v>25</v>
      </c>
      <c r="B140" s="52">
        <f>B136/173*0.94</f>
        <v>5.8851606936416179</v>
      </c>
      <c r="C140" s="50"/>
      <c r="D140" s="26">
        <v>0</v>
      </c>
      <c r="E140" s="52">
        <f>B140*D140</f>
        <v>0</v>
      </c>
      <c r="F140" s="30"/>
      <c r="G140" s="31"/>
    </row>
    <row r="141" spans="1:7" ht="13.15" customHeight="1" x14ac:dyDescent="0.35">
      <c r="A141" s="60" t="s">
        <v>21</v>
      </c>
      <c r="B141" s="52">
        <f>ROUND(B136*5%,2)</f>
        <v>54.16</v>
      </c>
      <c r="C141" s="50"/>
      <c r="D141" s="56"/>
      <c r="E141" s="52">
        <f>B141*C136/30</f>
        <v>54.16</v>
      </c>
      <c r="F141" s="30"/>
      <c r="G141" s="53"/>
    </row>
    <row r="142" spans="1:7" ht="13.15" customHeight="1" x14ac:dyDescent="0.35">
      <c r="A142" s="60" t="s">
        <v>26</v>
      </c>
      <c r="B142" s="52">
        <f>ROUND(B136*6%,2)</f>
        <v>64.989999999999995</v>
      </c>
      <c r="C142" s="50"/>
      <c r="D142" s="50"/>
      <c r="E142" s="52">
        <f>B142*C136/30</f>
        <v>64.989999999999995</v>
      </c>
      <c r="F142" s="30"/>
      <c r="G142" s="31"/>
    </row>
    <row r="143" spans="1:7" ht="13.15" customHeight="1" x14ac:dyDescent="0.25">
      <c r="A143" s="61" t="s">
        <v>30</v>
      </c>
      <c r="B143" s="52">
        <f>ROUND((B136+B141+B142)*8/25,2)</f>
        <v>384.73</v>
      </c>
      <c r="C143" s="50"/>
      <c r="D143" s="51"/>
      <c r="E143" s="52">
        <f>B143*C136/30</f>
        <v>384.73000000000008</v>
      </c>
      <c r="F143" s="30"/>
      <c r="G143" s="31"/>
    </row>
    <row r="144" spans="1:7" ht="13.15" customHeight="1" x14ac:dyDescent="0.35">
      <c r="A144" s="60"/>
      <c r="B144" s="52"/>
      <c r="C144" s="50"/>
      <c r="D144" s="51"/>
      <c r="E144" s="52"/>
      <c r="F144" s="30"/>
      <c r="G144" s="31"/>
    </row>
    <row r="145" spans="1:7" ht="13.15" customHeight="1" x14ac:dyDescent="0.35">
      <c r="A145" s="60" t="s">
        <v>27</v>
      </c>
      <c r="B145" s="52">
        <v>5</v>
      </c>
      <c r="C145" s="50"/>
      <c r="D145" s="51"/>
      <c r="E145" s="52">
        <f>5*C136/C136</f>
        <v>5</v>
      </c>
      <c r="F145" s="30"/>
      <c r="G145" s="31"/>
    </row>
    <row r="146" spans="1:7" ht="13.15" customHeight="1" x14ac:dyDescent="0.25">
      <c r="A146" s="61" t="s">
        <v>28</v>
      </c>
      <c r="B146" s="52">
        <f>ROUND((B136*169.04%)*17%+(0.35%*B136),2)</f>
        <v>315.04000000000002</v>
      </c>
      <c r="C146" s="50"/>
      <c r="D146" s="51"/>
      <c r="E146" s="52">
        <f>(B136*169.04%*17%+0.35%*B136)*C136/30</f>
        <v>315.04494815999993</v>
      </c>
      <c r="F146" s="30"/>
      <c r="G146" s="31"/>
    </row>
    <row r="147" spans="1:7" ht="13.15" customHeight="1" thickBot="1" x14ac:dyDescent="0.4">
      <c r="A147" s="62" t="s">
        <v>29</v>
      </c>
      <c r="B147" s="63">
        <f>ROUND(SUM(E136:E143)-E146,2)</f>
        <v>2377.46</v>
      </c>
      <c r="C147" s="64">
        <v>10</v>
      </c>
      <c r="D147" s="65"/>
      <c r="E147" s="63">
        <f>B147*C147%</f>
        <v>237.74600000000001</v>
      </c>
      <c r="F147" s="66"/>
      <c r="G147" s="67"/>
    </row>
    <row r="148" spans="1:7" ht="13.15" customHeight="1" thickBot="1" x14ac:dyDescent="0.4"/>
    <row r="149" spans="1:7" ht="13.15" customHeight="1" x14ac:dyDescent="0.35">
      <c r="A149" s="151" t="s">
        <v>71</v>
      </c>
      <c r="B149" s="128" t="s">
        <v>2</v>
      </c>
      <c r="C149" s="130" t="s">
        <v>3</v>
      </c>
      <c r="D149" s="130" t="s">
        <v>4</v>
      </c>
      <c r="E149" s="124"/>
      <c r="F149" s="124"/>
      <c r="G149" s="119"/>
    </row>
    <row r="150" spans="1:7" ht="13.15" customHeight="1" x14ac:dyDescent="0.35">
      <c r="A150" s="152"/>
      <c r="B150" s="129"/>
      <c r="C150" s="131"/>
      <c r="D150" s="131"/>
      <c r="E150" s="125"/>
      <c r="F150" s="125"/>
      <c r="G150" s="120"/>
    </row>
    <row r="151" spans="1:7" ht="13.15" customHeight="1" x14ac:dyDescent="0.25">
      <c r="A151" s="60" t="s">
        <v>5</v>
      </c>
      <c r="B151" s="49">
        <f>'ΕΔΡΑ 1ΕΞ 26'!B181</f>
        <v>1931.5</v>
      </c>
      <c r="C151" s="11">
        <v>30</v>
      </c>
      <c r="D151" s="51"/>
      <c r="E151" s="52">
        <f>B151*C151/30</f>
        <v>1931.5</v>
      </c>
      <c r="F151" s="30" t="s">
        <v>6</v>
      </c>
      <c r="G151" s="53">
        <f>SUM(E151:E158)</f>
        <v>4723.1158333333333</v>
      </c>
    </row>
    <row r="152" spans="1:7" ht="13.15" customHeight="1" x14ac:dyDescent="0.35">
      <c r="A152" s="60" t="s">
        <v>8</v>
      </c>
      <c r="B152" s="82">
        <f>ROUND(B151*22%,2)</f>
        <v>424.93</v>
      </c>
      <c r="C152" s="50"/>
      <c r="D152" s="50"/>
      <c r="E152" s="52">
        <f>B152*C151/30</f>
        <v>424.93</v>
      </c>
      <c r="F152" s="30" t="s">
        <v>9</v>
      </c>
      <c r="G152" s="53">
        <f>SUM(E160:E162)</f>
        <v>982.94154200000003</v>
      </c>
    </row>
    <row r="153" spans="1:7" ht="13.15" customHeight="1" x14ac:dyDescent="0.35">
      <c r="A153" s="60" t="s">
        <v>36</v>
      </c>
      <c r="B153" s="82">
        <f>ROUND((B151*17/24+100),2)</f>
        <v>1468.15</v>
      </c>
      <c r="C153" s="50"/>
      <c r="D153" s="56"/>
      <c r="E153" s="52">
        <f>(B151*17/24+100)*C151/30</f>
        <v>1468.1458333333333</v>
      </c>
      <c r="F153" s="30" t="s">
        <v>11</v>
      </c>
      <c r="G153" s="53">
        <f>G151-G152</f>
        <v>3740.1742913333333</v>
      </c>
    </row>
    <row r="154" spans="1:7" ht="13.15" customHeight="1" x14ac:dyDescent="0.35">
      <c r="A154" s="27" t="s">
        <v>19</v>
      </c>
      <c r="B154" s="25">
        <f>ROUND(B151/25*75%,2)</f>
        <v>57.95</v>
      </c>
      <c r="C154" s="19"/>
      <c r="D154" s="26">
        <v>0</v>
      </c>
      <c r="E154" s="13">
        <f>B154*D154</f>
        <v>0</v>
      </c>
      <c r="F154" s="14"/>
      <c r="G154" s="28"/>
    </row>
    <row r="155" spans="1:7" ht="13.15" customHeight="1" x14ac:dyDescent="0.35">
      <c r="A155" s="60" t="s">
        <v>25</v>
      </c>
      <c r="B155" s="52">
        <f>B151/173*0.94</f>
        <v>10.494855491329478</v>
      </c>
      <c r="C155" s="50"/>
      <c r="D155" s="26">
        <v>0</v>
      </c>
      <c r="E155" s="52">
        <f>B155*D155</f>
        <v>0</v>
      </c>
      <c r="F155" s="30"/>
      <c r="G155" s="31"/>
    </row>
    <row r="156" spans="1:7" ht="13.15" customHeight="1" x14ac:dyDescent="0.35">
      <c r="A156" s="60" t="s">
        <v>21</v>
      </c>
      <c r="B156" s="52">
        <f>ROUND(B151*5%,2)</f>
        <v>96.58</v>
      </c>
      <c r="C156" s="50"/>
      <c r="D156" s="56"/>
      <c r="E156" s="52">
        <f>B156*C151/30</f>
        <v>96.58</v>
      </c>
      <c r="F156" s="30"/>
      <c r="G156" s="53"/>
    </row>
    <row r="157" spans="1:7" ht="13.15" customHeight="1" x14ac:dyDescent="0.35">
      <c r="A157" s="60" t="s">
        <v>26</v>
      </c>
      <c r="B157" s="52">
        <f>ROUND(B151*6%,2)</f>
        <v>115.89</v>
      </c>
      <c r="C157" s="50"/>
      <c r="D157" s="50"/>
      <c r="E157" s="52">
        <f>B157*C151/30</f>
        <v>115.89</v>
      </c>
      <c r="F157" s="30"/>
      <c r="G157" s="31"/>
    </row>
    <row r="158" spans="1:7" ht="13.15" customHeight="1" x14ac:dyDescent="0.25">
      <c r="A158" s="61" t="s">
        <v>30</v>
      </c>
      <c r="B158" s="52">
        <f>ROUND((B151+B156+B157)*8/25,2)</f>
        <v>686.07</v>
      </c>
      <c r="C158" s="50"/>
      <c r="D158" s="51"/>
      <c r="E158" s="52">
        <f>B158*C151/30</f>
        <v>686.07</v>
      </c>
      <c r="F158" s="30"/>
      <c r="G158" s="31"/>
    </row>
    <row r="159" spans="1:7" ht="13.15" customHeight="1" x14ac:dyDescent="0.35">
      <c r="A159" s="60"/>
      <c r="B159" s="52"/>
      <c r="C159" s="50"/>
      <c r="D159" s="51"/>
      <c r="E159" s="52"/>
      <c r="F159" s="30"/>
      <c r="G159" s="31"/>
    </row>
    <row r="160" spans="1:7" ht="13.15" customHeight="1" x14ac:dyDescent="0.35">
      <c r="A160" s="60" t="s">
        <v>27</v>
      </c>
      <c r="B160" s="52">
        <v>5</v>
      </c>
      <c r="C160" s="50"/>
      <c r="D160" s="51"/>
      <c r="E160" s="52">
        <f>5*C151/C151</f>
        <v>5</v>
      </c>
      <c r="F160" s="30"/>
      <c r="G160" s="31"/>
    </row>
    <row r="161" spans="1:7" ht="13.15" customHeight="1" x14ac:dyDescent="0.25">
      <c r="A161" s="61" t="s">
        <v>28</v>
      </c>
      <c r="B161" s="52">
        <f>ROUND((B151*169.04%)*17%+(0.35%*B151),2)</f>
        <v>561.80999999999995</v>
      </c>
      <c r="C161" s="50"/>
      <c r="D161" s="51"/>
      <c r="E161" s="52">
        <f>(B151*169.04%*17%+0.35%*B151)*C151/30</f>
        <v>561.81154200000003</v>
      </c>
      <c r="F161" s="30"/>
      <c r="G161" s="31"/>
    </row>
    <row r="162" spans="1:7" ht="13.15" customHeight="1" thickBot="1" x14ac:dyDescent="0.4">
      <c r="A162" s="62" t="s">
        <v>29</v>
      </c>
      <c r="B162" s="63">
        <f>ROUND(SUM(E151:E158)-E161,2)</f>
        <v>4161.3</v>
      </c>
      <c r="C162" s="64">
        <v>10</v>
      </c>
      <c r="D162" s="65"/>
      <c r="E162" s="63">
        <f>B162*C162%</f>
        <v>416.13000000000005</v>
      </c>
      <c r="F162" s="66"/>
      <c r="G162" s="67"/>
    </row>
  </sheetData>
  <sheetProtection algorithmName="SHA-512" hashValue="AEVMrllf1ag1lXwCsnlyyBYNGSo4PR+FptVxV5g5V7qZYtml1FmGhBNWBefF/NRt/Xsc+wbbU8UzkA3gnRb9MQ==" saltValue="UwA1qJq4b86I8xQDzT+xGQ==" spinCount="100000" sheet="1" selectLockedCells="1"/>
  <mergeCells count="70">
    <mergeCell ref="A6:I6"/>
    <mergeCell ref="A149:A150"/>
    <mergeCell ref="B149:B150"/>
    <mergeCell ref="C149:C150"/>
    <mergeCell ref="D149:D150"/>
    <mergeCell ref="E149:E150"/>
    <mergeCell ref="F149:F150"/>
    <mergeCell ref="G149:G150"/>
    <mergeCell ref="A7:I7"/>
    <mergeCell ref="A9:A10"/>
    <mergeCell ref="B9:B10"/>
    <mergeCell ref="C9:C10"/>
    <mergeCell ref="D9:D10"/>
    <mergeCell ref="E9:E10"/>
    <mergeCell ref="F9:F10"/>
    <mergeCell ref="G9:G10"/>
    <mergeCell ref="A1:I1"/>
    <mergeCell ref="A2:I2"/>
    <mergeCell ref="A3:I3"/>
    <mergeCell ref="A4:I4"/>
    <mergeCell ref="A5:I5"/>
    <mergeCell ref="G41:G42"/>
    <mergeCell ref="A58:A59"/>
    <mergeCell ref="B58:B59"/>
    <mergeCell ref="C58:C59"/>
    <mergeCell ref="D58:D59"/>
    <mergeCell ref="E58:E59"/>
    <mergeCell ref="F58:F59"/>
    <mergeCell ref="G58:G59"/>
    <mergeCell ref="A41:A42"/>
    <mergeCell ref="B41:B42"/>
    <mergeCell ref="C41:C42"/>
    <mergeCell ref="D41:D42"/>
    <mergeCell ref="E41:E42"/>
    <mergeCell ref="F41:F42"/>
    <mergeCell ref="G74:G75"/>
    <mergeCell ref="A89:A90"/>
    <mergeCell ref="B89:B90"/>
    <mergeCell ref="C89:C90"/>
    <mergeCell ref="D89:D90"/>
    <mergeCell ref="E89:E90"/>
    <mergeCell ref="F89:F90"/>
    <mergeCell ref="G89:G90"/>
    <mergeCell ref="A74:A75"/>
    <mergeCell ref="B74:B75"/>
    <mergeCell ref="C74:C75"/>
    <mergeCell ref="D74:D75"/>
    <mergeCell ref="E74:E75"/>
    <mergeCell ref="F74:F75"/>
    <mergeCell ref="G104:G105"/>
    <mergeCell ref="A119:A120"/>
    <mergeCell ref="B119:B120"/>
    <mergeCell ref="C119:C120"/>
    <mergeCell ref="D119:D120"/>
    <mergeCell ref="E119:E120"/>
    <mergeCell ref="F119:F120"/>
    <mergeCell ref="G119:G120"/>
    <mergeCell ref="A104:A105"/>
    <mergeCell ref="B104:B105"/>
    <mergeCell ref="C104:C105"/>
    <mergeCell ref="D104:D105"/>
    <mergeCell ref="E104:E105"/>
    <mergeCell ref="F104:F105"/>
    <mergeCell ref="G134:G135"/>
    <mergeCell ref="A134:A135"/>
    <mergeCell ref="B134:B135"/>
    <mergeCell ref="C134:C135"/>
    <mergeCell ref="D134:D135"/>
    <mergeCell ref="E134:E135"/>
    <mergeCell ref="F134:F135"/>
  </mergeCells>
  <pageMargins left="0.75" right="0.75" top="1" bottom="0.98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opLeftCell="A2" workbookViewId="0">
      <selection activeCell="B20" sqref="B20"/>
    </sheetView>
  </sheetViews>
  <sheetFormatPr defaultRowHeight="14.5" x14ac:dyDescent="0.35"/>
  <cols>
    <col min="1" max="1" width="52.54296875" customWidth="1"/>
    <col min="2" max="2" width="21.7265625" customWidth="1"/>
    <col min="4" max="4" width="52.54296875" customWidth="1"/>
    <col min="5" max="5" width="21.7265625" customWidth="1"/>
  </cols>
  <sheetData>
    <row r="1" spans="1:5" ht="15" thickBot="1" x14ac:dyDescent="0.4">
      <c r="A1" s="112" t="s">
        <v>75</v>
      </c>
      <c r="B1" s="113"/>
      <c r="D1" s="112" t="s">
        <v>74</v>
      </c>
      <c r="E1" s="113"/>
    </row>
    <row r="2" spans="1:5" ht="15" thickBot="1" x14ac:dyDescent="0.4">
      <c r="A2" s="96" t="s">
        <v>7</v>
      </c>
      <c r="B2" s="98" t="s">
        <v>11</v>
      </c>
      <c r="D2" s="96" t="s">
        <v>7</v>
      </c>
      <c r="E2" s="98" t="s">
        <v>11</v>
      </c>
    </row>
    <row r="3" spans="1:5" x14ac:dyDescent="0.35">
      <c r="A3" s="91" t="s">
        <v>45</v>
      </c>
      <c r="B3" s="97">
        <v>2818.2415000000001</v>
      </c>
      <c r="D3" s="91" t="s">
        <v>45</v>
      </c>
      <c r="E3" s="97">
        <v>2677.9915000000001</v>
      </c>
    </row>
    <row r="4" spans="1:5" x14ac:dyDescent="0.35">
      <c r="A4" s="92" t="s">
        <v>54</v>
      </c>
      <c r="B4" s="94">
        <v>2746.7055</v>
      </c>
      <c r="D4" s="92" t="s">
        <v>54</v>
      </c>
      <c r="E4" s="97">
        <v>2628.8954999999996</v>
      </c>
    </row>
    <row r="5" spans="1:5" x14ac:dyDescent="0.35">
      <c r="A5" s="92" t="s">
        <v>12</v>
      </c>
      <c r="B5" s="94">
        <v>3348.4059999999999</v>
      </c>
      <c r="D5" s="92" t="s">
        <v>12</v>
      </c>
      <c r="E5" s="97">
        <v>3199.9059999999999</v>
      </c>
    </row>
    <row r="6" spans="1:5" x14ac:dyDescent="0.35">
      <c r="A6" s="92" t="s">
        <v>49</v>
      </c>
      <c r="B6" s="94">
        <v>3258.7749999999996</v>
      </c>
      <c r="D6" s="92" t="s">
        <v>49</v>
      </c>
      <c r="E6" s="97">
        <v>3134.0349999999994</v>
      </c>
    </row>
    <row r="7" spans="1:5" x14ac:dyDescent="0.35">
      <c r="A7" s="92" t="s">
        <v>51</v>
      </c>
      <c r="B7" s="94">
        <v>2750.8870000000002</v>
      </c>
      <c r="D7" s="92" t="s">
        <v>51</v>
      </c>
      <c r="E7" s="97">
        <v>2750.8870000000002</v>
      </c>
    </row>
    <row r="8" spans="1:5" x14ac:dyDescent="0.35">
      <c r="A8" s="92" t="s">
        <v>18</v>
      </c>
      <c r="B8" s="94">
        <v>2310.6729999999998</v>
      </c>
      <c r="D8" s="92" t="s">
        <v>18</v>
      </c>
      <c r="E8" s="97">
        <v>2310.6729999999998</v>
      </c>
    </row>
    <row r="9" spans="1:5" x14ac:dyDescent="0.35">
      <c r="A9" s="92" t="s">
        <v>20</v>
      </c>
      <c r="B9" s="94">
        <v>2169.8050000000003</v>
      </c>
      <c r="D9" s="92" t="s">
        <v>20</v>
      </c>
      <c r="E9" s="97">
        <v>2169.8050000000003</v>
      </c>
    </row>
    <row r="10" spans="1:5" x14ac:dyDescent="0.35">
      <c r="A10" s="92" t="s">
        <v>22</v>
      </c>
      <c r="B10" s="94">
        <v>2145.1360000000004</v>
      </c>
      <c r="D10" s="92" t="s">
        <v>22</v>
      </c>
      <c r="E10" s="97">
        <v>2145.1360000000004</v>
      </c>
    </row>
    <row r="11" spans="1:5" x14ac:dyDescent="0.35">
      <c r="A11" s="92" t="s">
        <v>24</v>
      </c>
      <c r="B11" s="94">
        <v>1354.2249999999999</v>
      </c>
      <c r="D11" s="92" t="s">
        <v>24</v>
      </c>
      <c r="E11" s="97">
        <v>1354.2249999999999</v>
      </c>
    </row>
    <row r="12" spans="1:5" ht="15" thickBot="1" x14ac:dyDescent="0.4">
      <c r="A12" s="93" t="s">
        <v>66</v>
      </c>
      <c r="B12" s="95">
        <v>2418.8440000000001</v>
      </c>
      <c r="D12" s="93" t="s">
        <v>66</v>
      </c>
      <c r="E12" s="97">
        <v>2418.8440000000001</v>
      </c>
    </row>
    <row r="13" spans="1:5" ht="15" thickBot="1" x14ac:dyDescent="0.4"/>
    <row r="14" spans="1:5" ht="15" thickBot="1" x14ac:dyDescent="0.4">
      <c r="A14" s="114" t="s">
        <v>76</v>
      </c>
      <c r="B14" s="115"/>
      <c r="D14" s="114" t="s">
        <v>77</v>
      </c>
      <c r="E14" s="115"/>
    </row>
    <row r="15" spans="1:5" ht="15" thickBot="1" x14ac:dyDescent="0.4">
      <c r="A15" s="96" t="s">
        <v>7</v>
      </c>
      <c r="B15" s="98" t="s">
        <v>11</v>
      </c>
      <c r="D15" s="96" t="s">
        <v>7</v>
      </c>
      <c r="E15" s="98" t="s">
        <v>11</v>
      </c>
    </row>
    <row r="16" spans="1:5" ht="15" thickBot="1" x14ac:dyDescent="0.4">
      <c r="A16" s="99" t="s">
        <v>45</v>
      </c>
      <c r="B16" s="100">
        <v>4365.6546666666663</v>
      </c>
      <c r="D16" s="99" t="s">
        <v>45</v>
      </c>
      <c r="E16" s="100">
        <v>4225.4046666666663</v>
      </c>
    </row>
    <row r="17" spans="1:5" ht="15" thickBot="1" x14ac:dyDescent="0.4">
      <c r="A17" s="92" t="s">
        <v>54</v>
      </c>
      <c r="B17" s="97">
        <v>4264.0915000000005</v>
      </c>
      <c r="D17" s="92" t="s">
        <v>54</v>
      </c>
      <c r="E17" s="100">
        <v>4146.281500000001</v>
      </c>
    </row>
    <row r="18" spans="1:5" ht="15" thickBot="1" x14ac:dyDescent="0.4">
      <c r="A18" s="92" t="s">
        <v>12</v>
      </c>
      <c r="B18" s="97">
        <v>4986.8436666666666</v>
      </c>
      <c r="D18" s="92" t="s">
        <v>12</v>
      </c>
      <c r="E18" s="100">
        <v>4838.3436666666666</v>
      </c>
    </row>
    <row r="19" spans="1:5" ht="15" thickBot="1" x14ac:dyDescent="0.4">
      <c r="A19" s="92" t="s">
        <v>49</v>
      </c>
      <c r="B19" s="97">
        <v>4865.4190000000008</v>
      </c>
      <c r="D19" s="92" t="s">
        <v>49</v>
      </c>
      <c r="E19" s="100">
        <v>4740.679000000001</v>
      </c>
    </row>
    <row r="20" spans="1:5" ht="15" thickBot="1" x14ac:dyDescent="0.4">
      <c r="A20" s="92" t="s">
        <v>51</v>
      </c>
      <c r="B20" s="97">
        <v>4246.2753699999994</v>
      </c>
      <c r="D20" s="92" t="s">
        <v>51</v>
      </c>
      <c r="E20" s="100">
        <v>4246.2753699999994</v>
      </c>
    </row>
    <row r="21" spans="1:5" ht="15" thickBot="1" x14ac:dyDescent="0.4">
      <c r="A21" s="92" t="s">
        <v>18</v>
      </c>
      <c r="B21" s="97">
        <v>3577.0527795999997</v>
      </c>
      <c r="D21" s="92" t="s">
        <v>18</v>
      </c>
      <c r="E21" s="100">
        <v>3577.0527795999997</v>
      </c>
    </row>
    <row r="22" spans="1:5" ht="15" thickBot="1" x14ac:dyDescent="0.4">
      <c r="A22" s="92" t="s">
        <v>20</v>
      </c>
      <c r="B22" s="97">
        <v>3364.6294705866667</v>
      </c>
      <c r="D22" s="92" t="s">
        <v>20</v>
      </c>
      <c r="E22" s="100">
        <v>3364.6294705866667</v>
      </c>
    </row>
    <row r="23" spans="1:5" ht="15" thickBot="1" x14ac:dyDescent="0.4">
      <c r="A23" s="92" t="s">
        <v>22</v>
      </c>
      <c r="B23" s="97">
        <v>3327.4219274800007</v>
      </c>
      <c r="D23" s="92" t="s">
        <v>22</v>
      </c>
      <c r="E23" s="100">
        <v>3327.4219274800007</v>
      </c>
    </row>
    <row r="24" spans="1:5" ht="15" thickBot="1" x14ac:dyDescent="0.4">
      <c r="A24" s="92" t="s">
        <v>24</v>
      </c>
      <c r="B24" s="97">
        <v>2134.7090518399996</v>
      </c>
      <c r="D24" s="92" t="s">
        <v>24</v>
      </c>
      <c r="E24" s="100">
        <v>2134.7090518399996</v>
      </c>
    </row>
    <row r="25" spans="1:5" ht="15" thickBot="1" x14ac:dyDescent="0.4">
      <c r="A25" s="93" t="s">
        <v>66</v>
      </c>
      <c r="B25" s="101">
        <v>3740.1742913333333</v>
      </c>
      <c r="D25" s="93" t="s">
        <v>66</v>
      </c>
      <c r="E25" s="100">
        <v>3740.1742913333333</v>
      </c>
    </row>
  </sheetData>
  <sheetProtection algorithmName="SHA-512" hashValue="qt0qv2ycZoqt7RQuiB9frDh7270Y2Z+rUM6vRybdcdSQLbrjaQ+11Vk8f2XnT/u8JQdm2q9vC2HFO3CHk0ztDw==" saltValue="KiNvXzYdgxlk6x8GcUehmA==" spinCount="100000" sheet="1" objects="1" scenarios="1"/>
  <mergeCells count="4">
    <mergeCell ref="A1:B1"/>
    <mergeCell ref="A14:B14"/>
    <mergeCell ref="D1:E1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2</vt:i4>
      </vt:variant>
    </vt:vector>
  </HeadingPairs>
  <TitlesOfParts>
    <vt:vector size="5" baseType="lpstr">
      <vt:lpstr>ΕΔΡΑ 1ΕΞ 26</vt:lpstr>
      <vt:lpstr>ΒΑΣΗ 1ΕΞ 26</vt:lpstr>
      <vt:lpstr>ΕΔΡΑ ΒΑΣΗ 1 ΕΞ 26 ΚΑΘΑΡΑ</vt:lpstr>
      <vt:lpstr>'ΒΑΣΗ 1ΕΞ 26'!Print_Area</vt:lpstr>
      <vt:lpstr>'ΕΔΡΑ 1ΕΞ 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stratos georgakis</cp:lastModifiedBy>
  <dcterms:created xsi:type="dcterms:W3CDTF">2015-06-05T18:19:34Z</dcterms:created>
  <dcterms:modified xsi:type="dcterms:W3CDTF">2026-03-28T11:36:29Z</dcterms:modified>
</cp:coreProperties>
</file>